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worksheets/sheet35.xml" ContentType="application/vnd.openxmlformats-officedocument.spreadsheetml.worksheet+xml"/>
  <Override PartName="/xl/drawings/drawing35.xml" ContentType="application/vnd.openxmlformats-officedocument.drawing+xml"/>
  <Override PartName="/xl/worksheets/sheet36.xml" ContentType="application/vnd.openxmlformats-officedocument.spreadsheetml.worksheet+xml"/>
  <Override PartName="/xl/drawings/drawing3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SO 02.2" sheetId="2" r:id="rId2"/>
    <sheet name="SO 03.2" sheetId="3" r:id="rId3"/>
    <sheet name="SO 04.2" sheetId="4" r:id="rId4"/>
    <sheet name="SO 05.2" sheetId="5" r:id="rId5"/>
    <sheet name="SO 01.1" sheetId="6" r:id="rId6"/>
    <sheet name="SO 01.1.1" sheetId="7" r:id="rId7"/>
    <sheet name="SO 01.1.2" sheetId="8" r:id="rId8"/>
    <sheet name="SO 01.1.3" sheetId="9" r:id="rId9"/>
    <sheet name="SO 01.1.4" sheetId="10" r:id="rId10"/>
    <sheet name="SO 01.1.5" sheetId="11" r:id="rId11"/>
    <sheet name="SO 02.1" sheetId="12" r:id="rId12"/>
    <sheet name="SO 02.1.1" sheetId="13" r:id="rId13"/>
    <sheet name="SO 02.1.2" sheetId="14" r:id="rId14"/>
    <sheet name="SO 03.1" sheetId="15" r:id="rId15"/>
    <sheet name="SO 04.1" sheetId="16" r:id="rId16"/>
    <sheet name="SO 05.1" sheetId="17" r:id="rId17"/>
    <sheet name="SO 11-11-01" sheetId="18" r:id="rId18"/>
    <sheet name="SO 13-11-01" sheetId="19" r:id="rId19"/>
    <sheet name="SO 15-11-01" sheetId="20" r:id="rId20"/>
    <sheet name="SO 12-20-01" sheetId="21" r:id="rId21"/>
    <sheet name="SO 14-20-01" sheetId="22" r:id="rId22"/>
    <sheet name="SO 12-30-01" sheetId="23" r:id="rId23"/>
    <sheet name="SO 12-30-02" sheetId="24" r:id="rId24"/>
    <sheet name="SO 14-30-01" sheetId="25" r:id="rId25"/>
    <sheet name="SO 14-30-02" sheetId="26" r:id="rId26"/>
    <sheet name="SO 01.2.1" sheetId="27" r:id="rId27"/>
    <sheet name="SO 01.2.2" sheetId="28" r:id="rId28"/>
    <sheet name="SO 01.2.3" sheetId="29" r:id="rId29"/>
    <sheet name="SO 01.2.4" sheetId="30" r:id="rId30"/>
    <sheet name="SO 01.2.5" sheetId="31" r:id="rId31"/>
    <sheet name="SO 01.2.6" sheetId="32" r:id="rId32"/>
    <sheet name="SO 01.2.7" sheetId="33" r:id="rId33"/>
    <sheet name="SO 01.2.8" sheetId="34" r:id="rId34"/>
    <sheet name="SO 98-98" sheetId="35" r:id="rId35"/>
    <sheet name="SO 90-90" sheetId="36" r:id="rId36"/>
  </sheets>
  <definedNames/>
  <calcPr/>
  <webPublishing/>
</workbook>
</file>

<file path=xl/sharedStrings.xml><?xml version="1.0" encoding="utf-8"?>
<sst xmlns="http://schemas.openxmlformats.org/spreadsheetml/2006/main" count="17832" uniqueCount="3185">
  <si>
    <t>Aspe</t>
  </si>
  <si>
    <t>Rekapitulace ceny</t>
  </si>
  <si>
    <t>5003520248</t>
  </si>
  <si>
    <t>Zajištění stability svahů náspů v úseku Kozolupy - Mariánské Lázně na trati Plzeň - Cheb</t>
  </si>
  <si>
    <t>ZŘ</t>
  </si>
  <si>
    <t>20231107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</si>
  <si>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</si>
  <si>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</si>
  <si>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</si>
  <si>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</si>
  <si>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</si>
  <si>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</si>
  <si>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</si>
  <si>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</si>
  <si>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D.2.1.1.0</t>
  </si>
  <si>
    <t>Železniční svršek</t>
  </si>
  <si>
    <t xml:space="preserve">  SO 02.2</t>
  </si>
  <si>
    <t>3B km 387,350 - 387,450 - ŽSv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</si>
  <si>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</si>
  <si>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</si>
  <si>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</si>
  <si>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</si>
  <si>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</si>
  <si>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</si>
  <si>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</si>
  <si>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</si>
  <si>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</si>
  <si>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6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</si>
  <si>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</si>
  <si>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</si>
  <si>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</si>
  <si>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</si>
  <si>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</si>
  <si>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</si>
  <si>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</si>
  <si>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</si>
  <si>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</si>
  <si>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</si>
  <si>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</si>
  <si>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</si>
  <si>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</si>
  <si>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</si>
  <si>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</si>
  <si>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</si>
  <si>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</si>
  <si>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</si>
  <si>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02.2</t>
  </si>
  <si>
    <t>SD</t>
  </si>
  <si>
    <t>0</t>
  </si>
  <si>
    <t>Všeobecné konstrukce a práce</t>
  </si>
  <si>
    <t>P</t>
  </si>
  <si>
    <t>015260R</t>
  </si>
  <si>
    <t>908</t>
  </si>
  <si>
    <t>NEOCEŇOVAT - Uložení ODPADŮ NEKONTAMINOVANÝCH, vč.dopravy - 07 02 99 PRYŽOVÉ PODLOŽKY (ŽEL. SVRŠEK)</t>
  </si>
  <si>
    <t>T</t>
  </si>
  <si>
    <t>[bez vazby na CS]</t>
  </si>
  <si>
    <t>PP</t>
  </si>
  <si>
    <t>Evidenční položka. NEOCEŇOVAT. Položka se oceňuje pouze pod SO 90-90</t>
  </si>
  <si>
    <t>VV</t>
  </si>
  <si>
    <t/>
  </si>
  <si>
    <t>TS</t>
  </si>
  <si>
    <t>1. Položka obsahuje:   
 – veškeré poplatky provozovateli skládky, recyklační linky nebo jiného zařízení na zpracování nebo likvidaci odpadů související s převzetím, uložením, zpracováním nebo likvidací odpadu   
 – naložení a odvoz demontovaného materiálu do skladu nebo na likvidaci</t>
  </si>
  <si>
    <t>7</t>
  </si>
  <si>
    <t>015210R</t>
  </si>
  <si>
    <t>903</t>
  </si>
  <si>
    <t>NEOCEŇOVAT - POPLATKY ZA LIKVIDACŮ ODPADŮ NEKONTAMINOVANÝCH - 17 01 01 ŽELEZNIČNÍ PRAŽCE BETONOVÉ, včetně dopravy</t>
  </si>
  <si>
    <t>1. Položka obsahuje:   
 – veškeré poplatky provozovateli skládky, recyklační linky nebo jiného zařízení na zpracování nebo likvidaci odpadů související s převzetím, uložením, zpracováním nebo likvidací odpadu   
- dopravu</t>
  </si>
  <si>
    <t>10</t>
  </si>
  <si>
    <t>015150R</t>
  </si>
  <si>
    <t>911</t>
  </si>
  <si>
    <t>NEOCEŇOVAT - POPLATKY ZA LIKVIDACŮ ODPADŮ NEKONTAMINOVANÝCH - 17 05 08 ŠTĚRK Z KOLEJIŠTĚ (ODPAD PO RECYKLACI), včetně dopravy</t>
  </si>
  <si>
    <t>(140,8-108,4)*1,9=61,560 [A]</t>
  </si>
  <si>
    <t>1. Položka obsahuje:   
 – veškeré poplatky provozovateli skládky, recyklační linky nebo jiného zařízení na zpracování nebo likvidaci odpadů související s převzetím, uložením, zpracováním nebo likvidací odpadu   
 – náklady spojené s dopravou</t>
  </si>
  <si>
    <t>19</t>
  </si>
  <si>
    <t>R022111001</t>
  </si>
  <si>
    <t>Geodetické práce Kontrola PPK při směrové a výškové úpravě koleje zaměřením APK trať jednokolejná</t>
  </si>
  <si>
    <t>KM</t>
  </si>
  <si>
    <t>0,3+0,364=0,664 [A]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</si>
  <si>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</si>
  <si>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5</t>
  </si>
  <si>
    <t>Komunikace</t>
  </si>
  <si>
    <t>8</t>
  </si>
  <si>
    <t>512560</t>
  </si>
  <si>
    <t>KOLEJOVÉ LOŽE - ZŘÍZENÍ Z KAMENIVA HRUBÉHO RECYKLOVANÉHO</t>
  </si>
  <si>
    <t>M3</t>
  </si>
  <si>
    <t>2022_OTSKP</t>
  </si>
  <si>
    <t>1. Položka obsahuje:   
 – dodávku, dopravu a uložení kameniva předepsané specifikace a frakce v požadované míře zhutnění   
2. Položka neobsahuje:   
 X   
3. Způsob měření:   
Měří se objem kolejového lože v projektovaném profilu.</t>
  </si>
  <si>
    <t>9</t>
  </si>
  <si>
    <t>512550</t>
  </si>
  <si>
    <t>KOLEJOVÉ LOŽE - ZŘÍZENÍ Z KAMENIVA HRUBÉHO DRCENÉHO (ŠTĚRK)</t>
  </si>
  <si>
    <t>11</t>
  </si>
  <si>
    <t>523352</t>
  </si>
  <si>
    <t>KOLEJ 60 E2, ROZD. "U", BEZSTYKOVÁ, PR. BET. BEZPODKLADNICOVÝ, UP. PRUŽNÉ</t>
  </si>
  <si>
    <t>M</t>
  </si>
  <si>
    <t>1. Položka obsahuje:   
 – defektoskopické zkoušky kolejnic, jsou-li vyžadovány   
 – dodávku uvedeného typu kolejnic, pražců (popř. mostnic), upevňovadel a drobného kolejiva v uvedeném rozdělení koleje pro normální rozchod kolejí (1435 mm)   
 – montáž kolejových polí ze součástí železničního svršku uvedených typů na montážní základně, popř. přímo na staveništi nebo strojní linkou   
 – dopravu smontovaných kolejových polí nebo součástí z montážní základny na místo určení, pokud si to zvolená technologie pokládky vyžaduje   
 – zřízení koleje pomocí kolejových polí za použití vhodného kladecího prostředku   
 – sespojkování kolejových polí bez jejich svaření   
– směrovou a výškovou úpravu koleje do předepsané polohy včetně stabilizace kolejového lože   
 – očištění a naolejování spojkových a svěrkových šroubů před zahájením provozu   
 – pomocné a dokončovací práce   
 – případné ztížení práce při překážách na jedné nebo obou stranách, v tunelu i při rekonstrukcích   
2. Položka neobsahuje:   
 – zřízení kolejového lože   
 – svařování kolejnic do bezstykové koleje   
 – broušení koleje   
 – případnou dodávku a montáž pražcových kotev   
 – následnou úpravu směrového a výškového uspořádání koleje   
3.Způsob měření:   
Měří se délka koleje ve smyslu ČSN 73 6360, tj. v ose koleje</t>
  </si>
  <si>
    <t>12</t>
  </si>
  <si>
    <t>543152R</t>
  </si>
  <si>
    <t>VÝMĚNA SPOJITÁ PRAŽCŮ BETONOVÝCH BEZPODKLADNICOVÝCH, UPEVNĚNÍ PRUŽNÉ</t>
  </si>
  <si>
    <t>KUS</t>
  </si>
  <si>
    <t>výměna pražců za nové betonové 2.60 m, W14</t>
  </si>
  <si>
    <t>1. Položka obsahuje:   
 – dodávku a uložení vyměňovaného materiálu, ať nového, regenerovaného nebo vyzískaného   
 – doplnění podložek, spojkových šroubů, svěrkových šroubů, matic a dvojitých pružných kroužků apod.</t>
  </si>
  <si>
    <t>13</t>
  </si>
  <si>
    <t>543430R</t>
  </si>
  <si>
    <t>VÝMĚNA PODLOŽEK POD KOLEJNICEMI, bez odvozu</t>
  </si>
  <si>
    <t>PÁR</t>
  </si>
  <si>
    <t>1. Položka obsahuje:   
 – dodávku a uložení vyměňovaného materiálu, ať nového, regenerovaného nebo vyzískaného   
 – případné doplnění ostatního drobného kolejiva   
 – příplatky za ztíže</t>
  </si>
  <si>
    <t>14</t>
  </si>
  <si>
    <t>545111</t>
  </si>
  <si>
    <t>SVAR KOLEJNIC (STEJNÉHO TVARU) 60 E2, R 65 JEDNOTLIVĚ</t>
  </si>
  <si>
    <t>Jednotlivým svarem se rozumí svar, který splňuje některé z následujících kriterií:   
–  počet svarů v jednom objektu je menší než 20 ks   
–  při vevařování lepených izolovaných styků a dilatačních zařízení do kolejí   
–  závěrný svar při zřizování bezstykové koleje ve smyslu předpisu S3/2   
Svar, který nesplňuje ani jedno z výše uvedených kriterií, je svar průběžný   
1. Položka obsahuje: 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
–  úpravu kolejového lože pro nasazení formy, zpětnou úprava do profilu   
 – svaření kolejnic nebo části výhybek, opracování a obroušení svaru   
 – úprava koleje nebo výhybkové konstrukce do stavu před svařováním   
 – příplatky za ztížené podmínky při práci v koleji, např. překážky po stranách koleje, práci v tunelu ap.   
2. Položka neobsahuje:   
 – případné řezání koleje   
3. Způsob měření:   
Udává se počet kusů kompletní konstrukce nebo práce.</t>
  </si>
  <si>
    <t>15</t>
  </si>
  <si>
    <t>542121</t>
  </si>
  <si>
    <t>SMĚROVÉ A VÝŠKOVÉ VYROVNÁNÍ KOLEJE NA PRAŽCÍCH BETONOVÝCH DO 0,05 M</t>
  </si>
  <si>
    <t>1. Položka obsahuje:   
 – podbíjení pražců, vyrovnání nivelety stávající koleje nebo výhybkové konstrukce do 50 mm při zapojování na novostavbu (přechodový úsek)   
 – příplatky za ztížené podmínky při práci v koleji, např. překážky po stranách koleje, práci v tunelu apod.   
2. Položka neobsahuje:   
 – případné doplnění štěrkového lože   
3. Způsob měření:   
Měří se délka koleje ve smyslu ČSN 73 6360, tj. v ose koleje.</t>
  </si>
  <si>
    <t>16</t>
  </si>
  <si>
    <t>542312</t>
  </si>
  <si>
    <t>NÁSLEDNÁ ÚPRAVA SMĚROVÉHO A VÝŠKOVÉHO USPOŘÁDÁNÍ KOLEJE - PRAŽCE BETONOVÉ</t>
  </si>
  <si>
    <t>Položka obsahuje:   
- geodetické měření koleje pro následnou směrovou a výškovou úpravu koleje do předepsané polohy   
- následnou směrovou a výškovou úpravu koleje do předepsané polohy   
- kontrolní geodetické měření koleje a posouzení odchylek od předepsané polohy vzhledem k příslušným technickým normám   
Způsob měření:   
- Měří se délka koleje ve smyslu ČSN 73 6360, tj. v ose koleje.</t>
  </si>
  <si>
    <t>18</t>
  </si>
  <si>
    <t>549311</t>
  </si>
  <si>
    <t>ZRUŠENÍ A ZNOVUZŘÍZENÍ BEZSTYKOVÉ KOLEJE NA NEDEMONTOVANÝCH ÚSECÍCH V KOLEJI</t>
  </si>
  <si>
    <t>1. Položka obsahuje:   
 – povolení upevňovadel, úprava dilatačních spár a následné utažení upevňovadel   
 – montážní přípravky na zajištění podmínek daných předpisem SŽDC S 3/2, zejména dodržení upínací teploty   
 – směrovou a výškovou úpravu koleje   
 – podbíjení pražců, vyrovnání nivelety koleje nebo výhybkové konstrukce do 50 mm při zapojování na novostavbu (přechodový úsek)   
 – příplatky za ztížené podmínky při práci v koleji, např. překážky po stranách koleje, práci v tunelu ap.   
2. Položka neobsahuje:   
 – případné doplnění kolejového lože   
 – svary   
3. Způsob měření:   
Měří se délka koleje ve smyslu ČSN 73 6360, tj. v ose koleje.</t>
  </si>
  <si>
    <t>Ostatní konstrukce a práce</t>
  </si>
  <si>
    <t>1</t>
  </si>
  <si>
    <t>965113</t>
  </si>
  <si>
    <t>DEMONTÁŽ KOLEJE NA BETONOVÝCH PRAŽCÍCH DO KOLEJOVÝCH POLÍ S ODVOZEM NA MONTÁŽNÍ ZÁKLADNU S NÁSLEDNÝM ROZEBRÁNÍM</t>
  </si>
  <si>
    <t>1. Položka obsahuje:   
 – uvolnění kolejového roštu z kolejového lože   
 – odstranění kolejnicových propojek, uzemnění a jiného vybavení   
 – případné rozřezání kolejového roštu   
 – úplné rozebrání koleje v místě demontáže do kolejových polí a jejich hrubé očištění   
 – naložení vybouraného materiálu na dopravní prostředek   
 – odvoz kolejových polí z místa demontáže na montážní základnu   
 – rozebrání kolejových polí na montážní základně do součástí   
 – příplatky za ztížené podmínky při práci v kolejišti, např. za překážky na straně koleje apod.    
 2. Položka neobsahuje:   
 – odvoz nevyhovujícího materiálu na likvidaci   
 – poplatky za likvidaci odpadů, nacení se položkami ze ssd 0   
3. Způsob měření:   
Měří se délka koleje ve smyslu ČSN 73 6360, tj. v ose koleje.</t>
  </si>
  <si>
    <t>965010</t>
  </si>
  <si>
    <t>ODSTRANĚNÍ KOLEJOVÉHO LOŽE A DRÁŽNÍCH STEZEK</t>
  </si>
  <si>
    <t>1. Položka obsahuje:   
 – odstranění kolejového lože ručně nebo mechanizací, a to po nebo bez sejmutí kolejového roštu   
 – příplatky za ztížené podmínky při práci v kolejišti, např. za překážky na straně koleje apod.   
 – naložení vybouraného materiálu na dopravní prostředek   
2. Položka neobsahuje:   
 – odvoz vybouraného materiálu do skladu nebo na likvidaci   
 – poplatky za likvidaci odpadů, nacení se položkami ze ssd 0   
3. Způsob měření:   
Měří se metry krychlové odtěženého kolejového lože v ulehlém (původním) stavu.</t>
  </si>
  <si>
    <t>965023R</t>
  </si>
  <si>
    <t>ODSTRANĚNÍ KOLEJOVÉHO LOŽE A DRÁŽNÍCH STEZEK - ODVOZ NA RECYKLACI, SKLÁDKU</t>
  </si>
  <si>
    <t>M3KM</t>
  </si>
  <si>
    <t>140,8*20=2 816,000 [A]</t>
  </si>
  <si>
    <t>1. Položka obsahuje:   
 – odvoz jakýmkoliv dopravním prostředkem a složení   
 – případné překládky na trase   
2. Položka neobsahuje:   
 – naložení vybouraného materiálu na dopravní prostředek (je zahrnuto ve zdrojové položce)   
 – poplatky za likvidaci odpadů,</t>
  </si>
  <si>
    <t>R5907050010</t>
  </si>
  <si>
    <t>Dělení kolejnic řezáním nebo rozbroušením soustavy UIC60 nebo R65</t>
  </si>
  <si>
    <t>Dělení kolejnic řezáním nebo rozbroušením soustavy UIC60 nebo R65. Poznámka: 1. V cenách jsou započteny náklady na řezný materiál, manipulaci, podložení, označení a provedení řezu kolejnice.</t>
  </si>
  <si>
    <t>17</t>
  </si>
  <si>
    <t>923931</t>
  </si>
  <si>
    <t>ZAJIŠŤOVACÍ ZNAČKA KONZOLOVÁ (K) NA SLOUPU TRA NÍHO STOŽÁRU</t>
  </si>
  <si>
    <t>1. Položka obsahuje:   
 – geodetické zaměření a kontrolu připravenosti pro osazení značky   
 – upevnění podpůrné konstrukce na sloup trakčního stožáru   
 – dodávku konzolové zajišťovací značky v požadovaném provedení   
 – nalepení nebo uchycení zajišťovací značky a další související práce   
 – všechny potřebné pomůcky, stroje, nářadí a pomocný materiál   
 – kontrolní měření   
 – vyhotovení příslušné dokumentace   
2. Položka neobsahuje:   
 X   
3. Způsob měření:   
Udává se počet kusů kompletní konstrukce nebo práce.</t>
  </si>
  <si>
    <t xml:space="preserve">  SO 03.2</t>
  </si>
  <si>
    <t>9C km 398,821 - 398,851 - ŽSv</t>
  </si>
  <si>
    <t>SO 03.2</t>
  </si>
  <si>
    <t>0,365+0,165=0,530 [A]</t>
  </si>
  <si>
    <t xml:space="preserve">  SO 04.2</t>
  </si>
  <si>
    <t>9D - km 405,457 – ŽSv</t>
  </si>
  <si>
    <t>SO 04.2</t>
  </si>
  <si>
    <t>Komunikace pozemní</t>
  </si>
  <si>
    <t>5955101000</t>
  </si>
  <si>
    <t>Kamenivo drcené štěrk frakce 31,5/63 třídy BI</t>
  </si>
  <si>
    <t>ÚOŽI 2023 01</t>
  </si>
  <si>
    <t>394*1,7</t>
  </si>
  <si>
    <t>5955101025</t>
  </si>
  <si>
    <t>Kamenivo drcené drť frakce 4/8</t>
  </si>
  <si>
    <t>10,1*1,7</t>
  </si>
  <si>
    <t>Štěrkodrť na stezky</t>
  </si>
  <si>
    <t>5956140025</t>
  </si>
  <si>
    <t>Pražec betonový příčný vystrojený včetně kompletů tv. B 91S/1 (UIC)</t>
  </si>
  <si>
    <t>4</t>
  </si>
  <si>
    <t>5957101000</t>
  </si>
  <si>
    <t>Kolejnice třídy R260 tv. 60 E2 délky 25,000 m</t>
  </si>
  <si>
    <t>5958158030</t>
  </si>
  <si>
    <t>Podložka pryžová pod patu kolejnice WU 7 174x152x7 (Vossloh)</t>
  </si>
  <si>
    <t>2*222</t>
  </si>
  <si>
    <t>5962119025</t>
  </si>
  <si>
    <t>Zajištění PPK betonový sloupek pro konzolovou značku</t>
  </si>
  <si>
    <t>5962119020</t>
  </si>
  <si>
    <t>Zajištění PPK štítek konzolové a hřebové značky</t>
  </si>
  <si>
    <t>Poznámka k položce:  
Aktualizace štítků na zajišťovacích značkách</t>
  </si>
  <si>
    <t>5905023020</t>
  </si>
  <si>
    <t>Úprava povrchu stezky rozprostřením štěrkodrtě přes 3 do 5 cm. Poznámka: 1. V cenách jsou započteny náklady na rozprostření a urovnání kameniva včetně</t>
  </si>
  <si>
    <t>M2</t>
  </si>
  <si>
    <t>5905025010</t>
  </si>
  <si>
    <t>Doplnění stezky štěrkodrtí ojediněle ručně. Poznámka: 1. V cenách jsou započteny náklady na doplnění kameniva včetně rozprostření ojediněle ručně z vo</t>
  </si>
  <si>
    <t>2 "Zásyp stezky fr. 31,5/63 
202*0,05 "Doplnění štěrkodrti</t>
  </si>
  <si>
    <t>5905055010</t>
  </si>
  <si>
    <t>Odstranění stávajícího kolejového lože odtěžením v koleji. Poznámka: 1. V cenách jsou započteny náklady na odstranění KL, úpravu pláně a rozprostření</t>
  </si>
  <si>
    <t>5905060010</t>
  </si>
  <si>
    <t>Zřízení nového kolejového lože v koleji. Poznámka: 1. V cenách jsou započteny náklady na zřízení KL nově zřizované koleje, vložení geosyntetika, rozpr</t>
  </si>
  <si>
    <t>Poznámka k položce:  
Zřízení štěrkové pláně</t>
  </si>
  <si>
    <t>280*0,6</t>
  </si>
  <si>
    <t>5905105030</t>
  </si>
  <si>
    <t>Doplnění KL kamenivem souvisle strojně v koleji. Poznámka: 1. V cenách jsou započteny náklady na doplnění kameniva ojediněle ručně vidlemi a/nebo souv</t>
  </si>
  <si>
    <t>280*0,4 "V místě sanace 
112 "Doštěrkování pro ASP</t>
  </si>
  <si>
    <t>5906105020</t>
  </si>
  <si>
    <t>Demontáž pražce betonový. Poznámka: 1. V cenách jsou započteny náklady na manipulaci, demontáž, odstrojení do součástí a uložení pražců.</t>
  </si>
  <si>
    <t>Poznámka k položce:  
Předpokládané množství poškozených pražců bude demontováno a odevezeno na skládku</t>
  </si>
  <si>
    <t>5906130340</t>
  </si>
  <si>
    <t>Montáž kolejového roštu v ose koleje pražce betonové vystrojené tv. UIC60 rozdělení "u". Poznámka: 1. V cenách jsou započteny náklady na manipulaci a</t>
  </si>
  <si>
    <t>0,133</t>
  </si>
  <si>
    <t>km 405,402 - 405, 535</t>
  </si>
  <si>
    <t>5906140150</t>
  </si>
  <si>
    <t>Demontáž kolejového roštu koleje v ose koleje pražce betonové tv. UIC60 rozdělení "u". Poznámka: 1. V cenách jsou započteny náklady na případné odstra</t>
  </si>
  <si>
    <t>km 405,402 - 405,535</t>
  </si>
  <si>
    <t>5907015010</t>
  </si>
  <si>
    <t>Ojedinělá výměna kolejnic stávající upevnění tv. UIC60 rozdělení "u". Poznámka: 1. V cenách jsou započteny náklady na demontáž upevňovadel, výměnu kol</t>
  </si>
  <si>
    <t>Poznámka k položce:  
Demontáž kolejnic ve stáv úseku mimo sanaci</t>
  </si>
  <si>
    <t>2*21,3 "km 405,380 700 - 405,402 
18,7*2 "km 405,535 - 405,553 700</t>
  </si>
  <si>
    <t>5907050010</t>
  </si>
  <si>
    <t>Dělení kolejnic řezáním nebo rozbroušením soustavy UIC60 nebo R65. Poznámka: 1. V cenách jsou započteny náklady na manipulaci, podložení, označení a p</t>
  </si>
  <si>
    <t>Poznámka k položce:  
Včetně vyřezání svárů</t>
  </si>
  <si>
    <t>5909031020</t>
  </si>
  <si>
    <t>Úprava GPK koleje směrové a výškové uspořádání pražce betonové. Poznámka: 1. V cenách jsou započteny náklady na nasazení strojní linky pro úpravu směr</t>
  </si>
  <si>
    <t>0,133*2 "2 pojezdy</t>
  </si>
  <si>
    <t>km 405,402 – 405,535</t>
  </si>
  <si>
    <t>5909032020</t>
  </si>
  <si>
    <t>Přesná úprava GPK koleje směrové a výškové uspořádání pražce betonové. Poznámka: 1. V cenách jsou započteny náklady na úpravu směrového a výškového us</t>
  </si>
  <si>
    <t>0,623*2 "2 pojezdy</t>
  </si>
  <si>
    <t>km 405,115 – 405,738</t>
  </si>
  <si>
    <t>20</t>
  </si>
  <si>
    <t>5910020110</t>
  </si>
  <si>
    <t>Svařování kolejnic termitem plný předehřev standardní spára svar jednotlivý tv. UIC60. Poznámka: 1. V cenách jsou započteny náklady na vybrání kameniv</t>
  </si>
  <si>
    <t>svar</t>
  </si>
  <si>
    <t>12 "MS 
2 "ZS</t>
  </si>
  <si>
    <t>21</t>
  </si>
  <si>
    <t>5910035010</t>
  </si>
  <si>
    <t>Dosažení dovolené upínací teploty v BK prodloužením kolejnicového pásu v koleji tv. UIC60. Poznámka: 1. V cenách jsou započteny náklady na montáž a de</t>
  </si>
  <si>
    <t>22</t>
  </si>
  <si>
    <t>5910040330</t>
  </si>
  <si>
    <t>Umožnění volné dilatace kolejnice demontáž upevňovadel s osazením kluzných podložek rozdělení pražců "u". Poznámka: 1. V cenách jsou započteny náklady</t>
  </si>
  <si>
    <t>2*(173 +50)</t>
  </si>
  <si>
    <t>23</t>
  </si>
  <si>
    <t>5912050120</t>
  </si>
  <si>
    <t>Staničení demontáž hektometrovníku. Poznámka: 1. V cenách jsou započteny náklady na zemní práce a výměnu, demontáž nebo montáž staničení. 2. V cenách</t>
  </si>
  <si>
    <t>24</t>
  </si>
  <si>
    <t>5912050220</t>
  </si>
  <si>
    <t>Staničení montáž hektometrovníku. Poznámka: 1. V cenách jsou započteny náklady na zemní práce a výměnu, demontáž nebo montáž staničení. 2. V cenách ne</t>
  </si>
  <si>
    <t>Poznámka k položce:  
Zpětná montáž</t>
  </si>
  <si>
    <t>25</t>
  </si>
  <si>
    <t>5912060210</t>
  </si>
  <si>
    <t>Demontáž zajišťovací značky včetně sloupku a základu konzolové. Poznámka: 1. V cenách jsou započteny náklady na demontáž součástí značky, úpravu a uro</t>
  </si>
  <si>
    <t>26</t>
  </si>
  <si>
    <t>5912065210</t>
  </si>
  <si>
    <t>Montáž zajišťovací značky včetně sloupku a základu konzolové. Poznámka: 1. V cenách jsou započteny náklady na montáž součástí značky včetně zemních pr</t>
  </si>
  <si>
    <t>27</t>
  </si>
  <si>
    <t>5999005020</t>
  </si>
  <si>
    <t>Třídění pražců a kolejnicových podpor. Poznámka: 1. V cenách jsou započteny náklady na manipulaci, vytřídění a uložení materiálu na úložiště nebo do s</t>
  </si>
  <si>
    <t>Poznámka k položce:  
Vzhledem k možnému porušení některých pražců při demontáži žel. svršku se uvažuje dodání 20 % nových betonových pražců vystrojených (45 ks). Pražce případně poničené při demontáži se předpokládají jako odpadový materiál.</t>
  </si>
  <si>
    <t>222*0,311</t>
  </si>
  <si>
    <t>Vyzískané betonové pražce</t>
  </si>
  <si>
    <t>28</t>
  </si>
  <si>
    <t>5999005030</t>
  </si>
  <si>
    <t>Třídění kolejnic. Poznámka: 1. V cenách jsou započteny náklady na manipulaci, vytřídění a uložení materiálu na úložiště nebo do skladu.</t>
  </si>
  <si>
    <t>Poznámka k položce:  
Kolejnice zkrácené o svary se použijí zpět do koleje + po zkrácení stávajících kolejnic je nutné vložení nových kolejnic 60E2 o min. dl. 25 m. Vyříznuté části kolejnic se předpokládají jako odpadový materiál.</t>
  </si>
  <si>
    <t>346*0,4939</t>
  </si>
  <si>
    <t>OST</t>
  </si>
  <si>
    <t>Ostatní</t>
  </si>
  <si>
    <t>29</t>
  </si>
  <si>
    <t>7498155010</t>
  </si>
  <si>
    <t>Měření parametrů trakčního vedení dle ČSN měřícím vozem - obsahuje cenu měření a kontrolu parametrů trolejových vedení a trakčních zařízení</t>
  </si>
  <si>
    <t>DEN</t>
  </si>
  <si>
    <t>30</t>
  </si>
  <si>
    <t>7590155012</t>
  </si>
  <si>
    <t>Montáž uzemnění kabelu na uzemnění stávající - úplná montáž kabelu, připevnění uzemňovací objímky, přiletování uzemňovacího vodiče. Bez zemních prací</t>
  </si>
  <si>
    <t>Poznámka k položce:  
Zpětná montáž ukolejnění ke stožárům TV</t>
  </si>
  <si>
    <t>31</t>
  </si>
  <si>
    <t>7590157010</t>
  </si>
  <si>
    <t>Demontáž uzemnění kabelu</t>
  </si>
  <si>
    <t>32</t>
  </si>
  <si>
    <t>9902300300</t>
  </si>
  <si>
    <t>Doprava jednosměrná (např. nakupovaného materiálu) mechanizací o nosnosti přes 3,5 t sypanin (kameniva, písku, suti, dlažebních kostek, atd.) do 30 km</t>
  </si>
  <si>
    <t>394*1,7 "Štěrk fr. 31,5/63 
17,17 "Štěrkodrť</t>
  </si>
  <si>
    <t>33</t>
  </si>
  <si>
    <t>9902401100</t>
  </si>
  <si>
    <t>Doprava jednosměrná (např. nakupovaného materiálu) mechanizací o nosnosti přes 3,5 t objemnějšího kusového materiálu (prefabrikátů, stožárů, výhybek,</t>
  </si>
  <si>
    <t>3*0,170</t>
  </si>
  <si>
    <t>Zajišťovací značky</t>
  </si>
  <si>
    <t>34</t>
  </si>
  <si>
    <t>9902401200</t>
  </si>
  <si>
    <t>14,717 "Pražce B91 
3,002 "Kolejnice</t>
  </si>
  <si>
    <t>35</t>
  </si>
  <si>
    <t>9902409100</t>
  </si>
  <si>
    <t>14,717*50 "Pražce B91 
3,002*150 "Kolejnice</t>
  </si>
  <si>
    <t>36</t>
  </si>
  <si>
    <t>9909000110R</t>
  </si>
  <si>
    <t>Uložení výzisku ze štěrkového lože nekontaminovaného, vč. dopravy</t>
  </si>
  <si>
    <t>37</t>
  </si>
  <si>
    <t>9909000400R</t>
  </si>
  <si>
    <t>Poplatek za likvidaci plastových součástí, vč. dopravy Poznámka: 1. V cenách jsou započteny náklady na uložení stavebního odpadu na oficiální skládku.</t>
  </si>
  <si>
    <t>0,08</t>
  </si>
  <si>
    <t>Pryžové podložky</t>
  </si>
  <si>
    <t>38</t>
  </si>
  <si>
    <t>9909000500R</t>
  </si>
  <si>
    <t>909</t>
  </si>
  <si>
    <t>NEOCEŇOVAT - Uložení odpadu betonových prefabrikátů, vč. dopravy</t>
  </si>
  <si>
    <t>Poznámka k položce:  
Betonové pražce</t>
  </si>
  <si>
    <t>13,995 "Betonové pražce 
0,51 "Z.z.</t>
  </si>
  <si>
    <t>VRN</t>
  </si>
  <si>
    <t>Vedlejší rozpočtové náklady</t>
  </si>
  <si>
    <t>39</t>
  </si>
  <si>
    <t>021211001</t>
  </si>
  <si>
    <t>Průzkumné práce pro opravy Doplňující laboratorní rozbor kontaminace zeminy nebo kol. lože - V ceně jsou započteny náklady na doplňující rozbor kameni</t>
  </si>
  <si>
    <t>40</t>
  </si>
  <si>
    <t>02212100R</t>
  </si>
  <si>
    <t>Zajištění tras inženýrských sítí</t>
  </si>
  <si>
    <t>41</t>
  </si>
  <si>
    <t>033131001</t>
  </si>
  <si>
    <t>Provozní vlivy Organizační zajištění prací při zřizování a udržování BK kolejí a výhybek - Organizační zajištění prací při zřizování a udržování bezst</t>
  </si>
  <si>
    <t>223*2</t>
  </si>
  <si>
    <t xml:space="preserve">  SO 05.2</t>
  </si>
  <si>
    <t>9 km 420,800 – 422,730 - ŽSv</t>
  </si>
  <si>
    <t>SO 05.2</t>
  </si>
  <si>
    <t>1. Položka obsahuje:   
 – veškeré poplatky provozovateli skládky, recyklační linky nebo jiného zařízení na zpracování nebo likvidaci odpadů související s převzetím, uložením, zpracováním nebo likvidací odpadu   
 – naložení a odvoz demontovaného materiálu do</t>
  </si>
  <si>
    <t>0,21+0,1=0,310 [A]</t>
  </si>
  <si>
    <t>D.2.1.1.1</t>
  </si>
  <si>
    <t>Železniční spodek</t>
  </si>
  <si>
    <t xml:space="preserve">  SO 01.1</t>
  </si>
  <si>
    <t>2A km 374,650 - 374,800 - ŽSp</t>
  </si>
  <si>
    <t>SO 01.1</t>
  </si>
  <si>
    <t>Práce a dodávky HSV</t>
  </si>
  <si>
    <t>111251102</t>
  </si>
  <si>
    <t>Odstranění křovin a stromů s odstraněním kořenů strojně průměru kmene do 100 mm v rovině nebo ve svahu sklonu terénu do 1:5, při celkové ploše přes 10</t>
  </si>
  <si>
    <t>CS ÚRS 2023 01</t>
  </si>
  <si>
    <t>https://podminky.urs.cz/item/CS_URS_2021_02/111251102</t>
  </si>
  <si>
    <t>(644*4)*0,1</t>
  </si>
  <si>
    <t>10% plochy nových přístupových komunikací</t>
  </si>
  <si>
    <t>112155315</t>
  </si>
  <si>
    <t>Štěpkování s naložením na dopravní prostředek a odvozem do 20 km keřového porostu hustého</t>
  </si>
  <si>
    <t>https://podminky.urs.cz/item/CS_URS_2021_02/112155315</t>
  </si>
  <si>
    <t>(644*4)*0,1 "rozhrnutí na místě</t>
  </si>
  <si>
    <t>10% plochy nových komunikací</t>
  </si>
  <si>
    <t>113106241.</t>
  </si>
  <si>
    <t>Rozebrání dlažeb a dílců vozovek a ploch s přemístěním hmot na skládku na vzdálenost do 3 m nebo s naložením na dopravní prostředek, s jakoukoliv výpl</t>
  </si>
  <si>
    <t>34*3,0*1,0</t>
  </si>
  <si>
    <t>deponie</t>
  </si>
  <si>
    <t>113107221</t>
  </si>
  <si>
    <t>Odstranění podkladů nebo krytů strojně plochy jednotlivě přes 200 m2 s přemístěním hmot na skládku na vzdálenost do 20 m nebo s naložením na dopravní</t>
  </si>
  <si>
    <t>https://podminky.urs.cz/item/CS_URS_2021_02/113107221</t>
  </si>
  <si>
    <t>102,0 "deponie</t>
  </si>
  <si>
    <t>pod panely ŠD frakce 4-8</t>
  </si>
  <si>
    <t>113107223</t>
  </si>
  <si>
    <t>https://podminky.urs.cz/item/CS_URS_2021_02/113107223</t>
  </si>
  <si>
    <t>644,0*4,0 "nová přístupová cesta</t>
  </si>
  <si>
    <t>ŠD 0-32</t>
  </si>
  <si>
    <t>113311111</t>
  </si>
  <si>
    <t>Odstranění geosyntetik s uložením na vzdálenost do 20 m nebo naložením na dopravní prostředek geomříže pro stabilizaci podkladu</t>
  </si>
  <si>
    <t>https://podminky.urs.cz/item/CS_URS_2021_02/113311111</t>
  </si>
  <si>
    <t>2576,0 "nová přístupová cesta 
102,0 "deponie</t>
  </si>
  <si>
    <t>113311121</t>
  </si>
  <si>
    <t>Odstranění geosyntetik s uložením na vzdálenost do 20 m nebo naložením na dopravní prostředek geotextilie</t>
  </si>
  <si>
    <t>https://podminky.urs.cz/item/CS_URS_2021_02/113311121</t>
  </si>
  <si>
    <t>2576,0 "nová přístupová cesta 
102,0 "deponie 
160,0*5,0 "ochrana železn. svršku před zněčištěním</t>
  </si>
  <si>
    <t>132111401</t>
  </si>
  <si>
    <t>Hloubená vykopávka pod základy ručně s přehozením výkopku na vzdálenost 3 m nebo s naložením na dopravní prostředek v hornině třídy těžitelnosti I sku</t>
  </si>
  <si>
    <t>https://podminky.urs.cz/item/CS_URS_2021_02/132111401</t>
  </si>
  <si>
    <t>0,23*129,0 "odtěžení zeminy pod prefabrikátem 
29,67*0,5 "odtěžení zeminy pod prefabrikátem - rezerva (předpoklad 50% z celkového objemu)</t>
  </si>
  <si>
    <t>153111114</t>
  </si>
  <si>
    <t>Úprava ocelových štětovnic pro štětové stěny řezání z terénu, štětovnic zaberaněných příčné</t>
  </si>
  <si>
    <t>https://podminky.urs.cz/item/CS_URS_2021_02/153111114</t>
  </si>
  <si>
    <t>153111119</t>
  </si>
  <si>
    <t>Úprava ocelových štětovnic pro štětové stěny řezání z terénu, štětovnic zaberaněných otvorů</t>
  </si>
  <si>
    <t>https://podminky.urs.cz/item/CS_URS_2021_02/153111119</t>
  </si>
  <si>
    <t>2*(2*43)</t>
  </si>
  <si>
    <t>153112115</t>
  </si>
  <si>
    <t>Zřízení beraněných stěn z ocelových štětovnic z terénu nastražení štětovnic ve stísněných podmínkách, délky do 10 m</t>
  </si>
  <si>
    <t>https://podminky.urs.cz/item/CS_URS_2021_02/153112115</t>
  </si>
  <si>
    <t>7,5*0,6*86</t>
  </si>
  <si>
    <t>"v. 7,5m, š. 0,6m, 86ks</t>
  </si>
  <si>
    <t>153112132</t>
  </si>
  <si>
    <t>Zřízení beraněných stěn z ocelových štětovnic z terénu zaberanění štětovnic ve stísněných podmínkách, délky do 8 m</t>
  </si>
  <si>
    <t>https://podminky.urs.cz/item/CS_URS_2021_02/153112132</t>
  </si>
  <si>
    <t>1592031R</t>
  </si>
  <si>
    <t>štětovnice VL 604 z oceli S 270 GP dl.7,0 m vč. dopravy</t>
  </si>
  <si>
    <t>7,5*86*73,1/1000</t>
  </si>
  <si>
    <t>171201221R</t>
  </si>
  <si>
    <t>901</t>
  </si>
  <si>
    <t>NEOCEŇOVAT - Poplatek za uložení stavebního odpadu na skládce (skládkovné) zeminy a kamení zatříděného do Katalogu odpadů pod kódem 17 05 04, vč. dopravy</t>
  </si>
  <si>
    <t>44,505*1,8 'Přepočtené koeficientem množství</t>
  </si>
  <si>
    <t>181951114</t>
  </si>
  <si>
    <t>Úprava pláně vyrovnáním výškových rozdílů strojně v hornině třídy těžitelnosti II, skupiny 4 a 5 se zhutněním</t>
  </si>
  <si>
    <t>https://podminky.urs.cz/item/CS_URS_2021_02/181951114</t>
  </si>
  <si>
    <t>644,0*4,0 "rozhrnutí ke kraji nebo zahrnutí děr</t>
  </si>
  <si>
    <t>přístupové cesty nové  
urovnání povrchů před výstavbou cest do tl. 0,5 m</t>
  </si>
  <si>
    <t>Svislé a kompletní konstrukce</t>
  </si>
  <si>
    <t>327324128</t>
  </si>
  <si>
    <t>Opěrné zdi a valy z betonu železového odolný proti agresivnímu prostředí tř. C 30/37</t>
  </si>
  <si>
    <t>https://podminky.urs.cz/item/CS_URS_2021_02/327324128</t>
  </si>
  <si>
    <t>0,413*129</t>
  </si>
  <si>
    <t>"přibetonávka před lícem prefabrikátu, beton C 30/37 XC4, XF3</t>
  </si>
  <si>
    <t>327351211</t>
  </si>
  <si>
    <t>Bednění opěrných zdí a valů svislých i skloněných, výšky do 20 m zřízení</t>
  </si>
  <si>
    <t>https://podminky.urs.cz/item/CS_URS_2021_02/327351211</t>
  </si>
  <si>
    <t>1,05*129+(2*0,35)*44</t>
  </si>
  <si>
    <t>"do jednostranného bednění, zkosení hran 15/15</t>
  </si>
  <si>
    <t>327351221</t>
  </si>
  <si>
    <t>Bednění opěrných zdí a valů svislých i skloněných, výšky do 20 m odstranění</t>
  </si>
  <si>
    <t>https://podminky.urs.cz/item/CS_URS_2021_02/327351221</t>
  </si>
  <si>
    <t>327361040</t>
  </si>
  <si>
    <t>Výztuž opěrných zdí a valů ze sítí svařovaných</t>
  </si>
  <si>
    <t>https://podminky.urs.cz/item/CS_URS_2021_02/327361040</t>
  </si>
  <si>
    <t>267,03*7,9/1000</t>
  </si>
  <si>
    <t>"viz. výkres Vzorový řez a pohled E.1.1.3  
"síť KARI 8/100 mm</t>
  </si>
  <si>
    <t>Vodorovné konstrukce</t>
  </si>
  <si>
    <t>451315114</t>
  </si>
  <si>
    <t>Podkladní a výplňové vrstvy z betonu prostého tloušťky do 100 mm, z betonu C 12/15</t>
  </si>
  <si>
    <t>https://podminky.urs.cz/item/CS_URS_2021_02/451315114</t>
  </si>
  <si>
    <t>0,06*129,0</t>
  </si>
  <si>
    <t>"viz. výkres Vzorový řez a pohled E.1.1.3</t>
  </si>
  <si>
    <t>564831111</t>
  </si>
  <si>
    <t>Podklad ze štěrkodrti ŠD s rozprostřením a zhutněním, po zhutnění tl. 100 mm</t>
  </si>
  <si>
    <t>https://podminky.urs.cz/item/CS_URS_2021_02/564831111</t>
  </si>
  <si>
    <t>564861111</t>
  </si>
  <si>
    <t>Podklad ze štěrkodrti ŠD s rozprostřením a zhutněním, po zhutnění tl. 200 mm</t>
  </si>
  <si>
    <t>https://podminky.urs.cz/item/CS_URS_2021_02/564861111</t>
  </si>
  <si>
    <t>644,0*4,0 "opravy stávají cesty</t>
  </si>
  <si>
    <t>přístupové cesty - ŠD 0-32</t>
  </si>
  <si>
    <t>564871116</t>
  </si>
  <si>
    <t>Podklad ze štěrkodrti ŠD s rozprostřením a zhutněním, po zhutnění tl. 300 mm</t>
  </si>
  <si>
    <t>https://podminky.urs.cz/item/CS_URS_2021_02/564871116</t>
  </si>
  <si>
    <t>584121112</t>
  </si>
  <si>
    <t>Osazení silničních dílců ze železového betonu s podkladem z kameniva těženého do tl. 40 mm jakéhokoliv druhu a velikosti, na plochu jednotlivě přes 20</t>
  </si>
  <si>
    <t>https://podminky.urs.cz/item/CS_URS_2021_02/584121112</t>
  </si>
  <si>
    <t>593000001</t>
  </si>
  <si>
    <t>Silniční panely použité (pronájem + doprava)</t>
  </si>
  <si>
    <t>34*3,0*1,0 "deponie</t>
  </si>
  <si>
    <t>pronájem na cca 50 dnů  
silniční panely 3x1 m, tl 220 mm, 20 t</t>
  </si>
  <si>
    <t>Trubní vedení</t>
  </si>
  <si>
    <t>877265211</t>
  </si>
  <si>
    <t>Montáž tvarovek na kanalizačním potrubí z trub z plastu z tvrdého PVC nebo z polypropylenu v otevřeném výkopu jednoosých DN 110</t>
  </si>
  <si>
    <t>https://podminky.urs.cz/item/CS_URS_2021_02/877265211</t>
  </si>
  <si>
    <t>2*43*2</t>
  </si>
  <si>
    <t>28613250</t>
  </si>
  <si>
    <t>nátrubek spojovací drenážního systému komunikací, letišť a sportovišť DN 100</t>
  </si>
  <si>
    <t>https://podminky.urs.cz/item/CS_URS_2021_02/28613250</t>
  </si>
  <si>
    <t>43*2</t>
  </si>
  <si>
    <t>spojka pro napojení na stávající vyústění v prefabrikátu</t>
  </si>
  <si>
    <t>28613032</t>
  </si>
  <si>
    <t>trubka drenážní korugovaná sendvičová HD-PE SN 4 neperforovaná pro liniové stavby DN 100</t>
  </si>
  <si>
    <t>43*2*0,6</t>
  </si>
  <si>
    <t>trubka vyústění drenáže dl. 0,6 m</t>
  </si>
  <si>
    <t>Ostatní konstrukce a práce-bourání</t>
  </si>
  <si>
    <t>919721122</t>
  </si>
  <si>
    <t>Geomříž pro stabilizaci podkladu tuhá dvouosá z polypropylenu podélná pevnost v tahu 30 kN/m</t>
  </si>
  <si>
    <t>https://podminky.urs.cz/item/CS_URS_2021_02/919721122</t>
  </si>
  <si>
    <t>644,0*4,0 "opravy stávají cesty 
644,0*4,0 "nová přístupová cesta</t>
  </si>
  <si>
    <t>přístupové cesty</t>
  </si>
  <si>
    <t>919726121</t>
  </si>
  <si>
    <t>Geotextilie netkaná pro ochranu, separaci nebo filtraci měrná hmotnost do 200 g/m2</t>
  </si>
  <si>
    <t>https://podminky.urs.cz/item/CS_URS_2021_02/919726121</t>
  </si>
  <si>
    <t>644,0*4,0 "nová přístupová cesta 
160,0*5,0 "ochrana železn. svršku před zněčištěním</t>
  </si>
  <si>
    <t>9219015R</t>
  </si>
  <si>
    <t>Ochrana železn. svršku - pražce dřevěné (pronájem, doprava, osazení, odvoz)</t>
  </si>
  <si>
    <t>130*2+15*2</t>
  </si>
  <si>
    <t>931992121</t>
  </si>
  <si>
    <t>Výplň dilatačních spár z polystyrenu extrudovaného, tloušťky 20 mm</t>
  </si>
  <si>
    <t>https://podminky.urs.cz/item/CS_URS_2021_02/931992121</t>
  </si>
  <si>
    <t>0,1*129 "těsněná spára na horním povrchu 
42*0,413 "dilatační spáry</t>
  </si>
  <si>
    <t>"viz. Technická zpráva E.1.1.1</t>
  </si>
  <si>
    <t>93199413R</t>
  </si>
  <si>
    <t>Dilatační spára betonové konstrukce s PE provazcem do pl. 4,0 cm2</t>
  </si>
  <si>
    <t>(129+0,1+0,1) "těsněná spára na horním povrchu 
(42*1,331) "dilatační spáry</t>
  </si>
  <si>
    <t>931994142</t>
  </si>
  <si>
    <t>Těsnění spáry betonové konstrukce pásy, profily, tmely tmelem polyuretanovým spáry dilatační do 4,0 cm2</t>
  </si>
  <si>
    <t>https://podminky.urs.cz/item/CS_URS_2021_02/931994142</t>
  </si>
  <si>
    <t>938902132</t>
  </si>
  <si>
    <t>Dokončovací práce na dosavadních konstrukcích očištění stavebních konstrukcí od porostu, s naložením odstraněného porostu na dopravní prostředek nebo</t>
  </si>
  <si>
    <t>https://podminky.urs.cz/item/CS_URS_2021_02/938902132</t>
  </si>
  <si>
    <t>(0,76+0,18)*129,0</t>
  </si>
  <si>
    <t>953961214</t>
  </si>
  <si>
    <t>Kotvy chemické s vyvrtáním otvoru do betonu, železobetonu nebo tvrdého kamene chemická patrona, velikost M 16, hloubka 125 mm</t>
  </si>
  <si>
    <t>https://podminky.urs.cz/item/CS_URS_2021_02/953961214</t>
  </si>
  <si>
    <t>86</t>
  </si>
  <si>
    <t>953961214R</t>
  </si>
  <si>
    <t>Kotvy chemické s vyvrtáním otvoru do betonu, železobetonu nebo tvrdého kamene chemická patrona, velikost M 16, hloubka 250 mm</t>
  </si>
  <si>
    <t>953965131R</t>
  </si>
  <si>
    <t>Kotvy chemické s vyvrtáním otvoru kotevní šrouby (závitová tyč) pro chemické kotvy, velikost M 16, délka 190 mm</t>
  </si>
  <si>
    <t>953965133R</t>
  </si>
  <si>
    <t>Kotvy chemické s vyvrtáním otvoru kotevní šrouby (závitová tyč) pro chemické kotvy, velikost M 16, délka 300 mm</t>
  </si>
  <si>
    <t>985131111</t>
  </si>
  <si>
    <t>Očištění ploch stěn, rubu kleneb a podlah tlakovou vodou</t>
  </si>
  <si>
    <t>https://podminky.urs.cz/item/CS_URS_2021_02/985131111</t>
  </si>
  <si>
    <t>129,0*0,76 "prefabrikáty</t>
  </si>
  <si>
    <t>997</t>
  </si>
  <si>
    <t>Přesun sutě</t>
  </si>
  <si>
    <t>997013813R</t>
  </si>
  <si>
    <t>906</t>
  </si>
  <si>
    <t>NEOCEŇOVAT - Uložení stavebního odpadu na skládce (skládkovné) z plastických hmot zatříděného do Katalogu odpadů pod kódem 17 02 03, vč. dopravy</t>
  </si>
  <si>
    <t>1,339 "geomříž 
2,782 "geotextilie</t>
  </si>
  <si>
    <t>42</t>
  </si>
  <si>
    <t>17,34+1133,44 "kamenivo</t>
  </si>
  <si>
    <t>998</t>
  </si>
  <si>
    <t>Přesun hmot</t>
  </si>
  <si>
    <t>43</t>
  </si>
  <si>
    <t>998003111</t>
  </si>
  <si>
    <t>Přesun hmot pro piloty, kůly, jehly, zápory, štětové nebo tabulové stěny ocelové nebo dřevěné, zřizované z terénu</t>
  </si>
  <si>
    <t>https://podminky.urs.cz/item/CS_URS_2021_02/998003111</t>
  </si>
  <si>
    <t>VRN1</t>
  </si>
  <si>
    <t>Průzkumné, geodetické a projektové práce</t>
  </si>
  <si>
    <t>44</t>
  </si>
  <si>
    <t>012103000</t>
  </si>
  <si>
    <t>Geodetické práce před výstavbou</t>
  </si>
  <si>
    <t>KS</t>
  </si>
  <si>
    <t>https://podminky.urs.cz/item/CS_URS_2021_02/012103000</t>
  </si>
  <si>
    <t>vytýčení staveniště  
vytýčení IS   
vytýčení pozemků dráhy, prvků stavby</t>
  </si>
  <si>
    <t>45</t>
  </si>
  <si>
    <t>012303000</t>
  </si>
  <si>
    <t>Geodetické práce po výstavbě</t>
  </si>
  <si>
    <t>https://podminky.urs.cz/item/CS_URS_2021_02/012303000</t>
  </si>
  <si>
    <t>zaměření po dokončení stavby</t>
  </si>
  <si>
    <t>VRN3</t>
  </si>
  <si>
    <t>Zařízení staveniště</t>
  </si>
  <si>
    <t>46</t>
  </si>
  <si>
    <t>030001000</t>
  </si>
  <si>
    <t>KPL</t>
  </si>
  <si>
    <t>https://podminky.urs.cz/item/CS_URS_2021_02/030001000</t>
  </si>
  <si>
    <t>buňky, chem. WC, agregáty apod.  
ostatní vybavení dle BOZP  
zřízení, udržování a zrušení</t>
  </si>
  <si>
    <t>47</t>
  </si>
  <si>
    <t>034002000</t>
  </si>
  <si>
    <t>Zabezpečení staveniště</t>
  </si>
  <si>
    <t>https://podminky.urs.cz/item/CS_URS_2021_02/034002000</t>
  </si>
  <si>
    <t>oplocení staveniště - 100bm z plotových dílců - mobilní  
výstražné tabulky "Stavba - vstup zakázán" - 50 ks</t>
  </si>
  <si>
    <t>VRN4</t>
  </si>
  <si>
    <t>Inženýrská činnost</t>
  </si>
  <si>
    <t>48</t>
  </si>
  <si>
    <t>043203000</t>
  </si>
  <si>
    <t>Měření, monitoring, rozbory bez rozlišení</t>
  </si>
  <si>
    <t>https://podminky.urs.cz/item/CS_URS_2021_02/043203000</t>
  </si>
  <si>
    <t>laboratorní rozbory výkopku  
odběr vzorků, indexové zkoušky</t>
  </si>
  <si>
    <t>VRN6</t>
  </si>
  <si>
    <t>Územní vlivy</t>
  </si>
  <si>
    <t>49</t>
  </si>
  <si>
    <t>062103000</t>
  </si>
  <si>
    <t>Překládání nákladu</t>
  </si>
  <si>
    <t>https://podminky.urs.cz/item/CS_URS_2021_02/062103000</t>
  </si>
  <si>
    <t>1 "mezi kolejovou a automobilovou dopravou</t>
  </si>
  <si>
    <t>VRN7</t>
  </si>
  <si>
    <t>Provozní vlivy</t>
  </si>
  <si>
    <t>50</t>
  </si>
  <si>
    <t>074103012</t>
  </si>
  <si>
    <t>Ochrana, alt. demontáž a montáž drážních zařízení</t>
  </si>
  <si>
    <t>návěstidlo, kabelová trasa, rozvadeč  
dočasná přeložka kabelové trasy  
provizorní podepření šachty Š23,  
dočasné podepření kabelového vedení</t>
  </si>
  <si>
    <t>51</t>
  </si>
  <si>
    <t>076103011R</t>
  </si>
  <si>
    <t>Odstávka trakčního vedení</t>
  </si>
  <si>
    <t>VRN9</t>
  </si>
  <si>
    <t>Ostatní náklady</t>
  </si>
  <si>
    <t>52</t>
  </si>
  <si>
    <t>092103002</t>
  </si>
  <si>
    <t>Náklady na zkušební provoz</t>
  </si>
  <si>
    <t>zkoušky drážních zařízení před uvedením do provozu</t>
  </si>
  <si>
    <t xml:space="preserve">  SO 01.1.1</t>
  </si>
  <si>
    <t>7B km 397.680 - 397.750 - ŽSp - ambulatntní monitoring</t>
  </si>
  <si>
    <t>SO 01.1.1</t>
  </si>
  <si>
    <t>Zemní práce</t>
  </si>
  <si>
    <t>133212811</t>
  </si>
  <si>
    <t>Hloubení nezapažených šachet ručně v horninách třídy těžitelnosti I skupiny 3, půdorysná plocha výkopu do 4 m2</t>
  </si>
  <si>
    <t>https://podminky.urs.cz/item/CS_URS_2022_01/133212811</t>
  </si>
  <si>
    <t>3*0,125 "výkopek uložit na místě do 50 m</t>
  </si>
  <si>
    <t>geodetický monitoring - instalace</t>
  </si>
  <si>
    <t>162211311</t>
  </si>
  <si>
    <t>Vodorovné přemístění výkopku nebo sypaniny stavebním kolečkem s vyprázdněním kolečka na hromady nebo do dopravního prostředku na vzdálenost do 10 m z</t>
  </si>
  <si>
    <t>https://podminky.urs.cz/item/CS_URS_2022_01/162211311</t>
  </si>
  <si>
    <t>162211319</t>
  </si>
  <si>
    <t>Vodorovné přemístění výkopku nebo sypaniny stavebním kolečkem s vyprázdněním kolečka na hromady nebo do dopravního prostředku na vzdálenost do 10 m Př</t>
  </si>
  <si>
    <t>https://podminky.urs.cz/item/CS_URS_2022_01/162211319</t>
  </si>
  <si>
    <t>0,375*4 "pro uložení výkopku v místě stavby do 50 m</t>
  </si>
  <si>
    <t>Zakládání</t>
  </si>
  <si>
    <t>275321311</t>
  </si>
  <si>
    <t>Základy z betonu železového (bez výztuže) patky z betonu bez zvláštních nároků na prostředí tř. C 16/20</t>
  </si>
  <si>
    <t>https://podminky.urs.cz/item/CS_URS_2022_01/275321311</t>
  </si>
  <si>
    <t>3*0,14 "pytlovaná směs</t>
  </si>
  <si>
    <t>275361821</t>
  </si>
  <si>
    <t>Výztuž základů patek z betonářské oceli 10 505 (R)</t>
  </si>
  <si>
    <t>https://podminky.urs.cz/item/CS_URS_2022_01/275361821</t>
  </si>
  <si>
    <t>3*1,5*2,47/1000 "výztuž R20 dl. 1,5 m - 3 ks</t>
  </si>
  <si>
    <t>geodetický monitoring - instalace, stabilizace bodu</t>
  </si>
  <si>
    <t>28611130</t>
  </si>
  <si>
    <t>trubka kanalizační PVC DN 160x500mm SN4</t>
  </si>
  <si>
    <t>3*1,5 "geodetický monitoring - instalace geod. bodu</t>
  </si>
  <si>
    <t>93</t>
  </si>
  <si>
    <t>Různé dokončovací konstrukce a práce inženýrských staveb</t>
  </si>
  <si>
    <t>93111101R</t>
  </si>
  <si>
    <t>Osazení geodetických bodů,nalepovací odrazné terče, 5x5 cm na ŽB zeď</t>
  </si>
  <si>
    <t>93.1</t>
  </si>
  <si>
    <t>93111102R</t>
  </si>
  <si>
    <t>Nulté zaměření fixních bodů S-JTSK, Bpv + vyronání a napojení na ŽBP</t>
  </si>
  <si>
    <t>93111103R</t>
  </si>
  <si>
    <t>Ověřovací měření fixních bodů v průběhu stavby + vyronání a napojení na ŽBP</t>
  </si>
  <si>
    <t>93111104R</t>
  </si>
  <si>
    <t>Nulté měření všech bodů na opěrné zdi</t>
  </si>
  <si>
    <t>93111105R</t>
  </si>
  <si>
    <t>Periodická měření na OZ, vč. Protokolu a zprávy</t>
  </si>
  <si>
    <t>93111106R</t>
  </si>
  <si>
    <t>Mimořádná měření bodů na OZ, vč. Protokolu a zprávy (na pokyn TDI)</t>
  </si>
  <si>
    <t>998004011</t>
  </si>
  <si>
    <t>Přesun hmot pro injektování, mikropiloty nebo kotvy</t>
  </si>
  <si>
    <t>https://podminky.urs.cz/item/CS_URS_2022_01/998004011</t>
  </si>
  <si>
    <t>1,001 "doprava vše ručně</t>
  </si>
  <si>
    <t xml:space="preserve">  SO 01.1.2</t>
  </si>
  <si>
    <t>7B km 397.680 - 397.750 - ŽSp - automatický monitoring</t>
  </si>
  <si>
    <t>SO 01.1.2</t>
  </si>
  <si>
    <t>Tiltmetry</t>
  </si>
  <si>
    <t>931111201R</t>
  </si>
  <si>
    <t>Dodávka a instalace tiltmetrů, jednoosý, +/-10°</t>
  </si>
  <si>
    <t>931111202R</t>
  </si>
  <si>
    <t>Spojovací krabice</t>
  </si>
  <si>
    <t>931111203R</t>
  </si>
  <si>
    <t>Kabelové vedení 5x0,25</t>
  </si>
  <si>
    <t>931111204R</t>
  </si>
  <si>
    <t>Ochranné trubky vč. Instalace</t>
  </si>
  <si>
    <t>931111205R</t>
  </si>
  <si>
    <t>Nulté měření při instalci, vč. Protokolu a technických instrukcí, kalibračního listu</t>
  </si>
  <si>
    <t>Dynamometry</t>
  </si>
  <si>
    <t>931111211R</t>
  </si>
  <si>
    <t>Dodávka dynamometrů, vč. podložek, rozsah do 200 kN</t>
  </si>
  <si>
    <t>931111212R</t>
  </si>
  <si>
    <t>931111213R</t>
  </si>
  <si>
    <t>931111214R</t>
  </si>
  <si>
    <t>931111215R</t>
  </si>
  <si>
    <t>Nulté měření při instalci kotev, vč. Protokolu a technických instrukcí, kalibračního listu</t>
  </si>
  <si>
    <t>93.2</t>
  </si>
  <si>
    <t>Autoamtická měření</t>
  </si>
  <si>
    <t>931111221R</t>
  </si>
  <si>
    <t>Instalace automatického měření, ústředny pro dynamometry a tiltmerty, vč. Napájení, datových přenosů, propojení, zprovoznění, kalibrace a nastavení, p</t>
  </si>
  <si>
    <t>931111222R</t>
  </si>
  <si>
    <t>Režimní měření v nastaveném časovém intervalu</t>
  </si>
  <si>
    <t>MĚSÍC</t>
  </si>
  <si>
    <t>931111223R</t>
  </si>
  <si>
    <t>Provoz datového serveru automat., hodnocení, kontrola překročení mezí, automatické výsledky</t>
  </si>
  <si>
    <t>931111224R</t>
  </si>
  <si>
    <t>Přenastavení, údržba, vydávání zpráv o provozu a výsledcích sledování</t>
  </si>
  <si>
    <t xml:space="preserve">  SO 01.1.3</t>
  </si>
  <si>
    <t>7B km 397.680 - 397.750 - ŽSp - kotení a zdi</t>
  </si>
  <si>
    <t>SO 01.1.3</t>
  </si>
  <si>
    <t>119003223</t>
  </si>
  <si>
    <t>Pomocné konstrukce při zabezpečení výkopu svislé ocelové mobilní oplocení, výšky přes 1,5 do 2,2 m panely vyplněné profilovaným plechem zřízení</t>
  </si>
  <si>
    <t>https://podminky.urs.cz/item/CS_URS_2022_01/119003223</t>
  </si>
  <si>
    <t>60,0 "ohrazení otevřeného výkopu</t>
  </si>
  <si>
    <t>ZS pod svahem</t>
  </si>
  <si>
    <t>119003224</t>
  </si>
  <si>
    <t>Pomocné konstrukce při zabezpečení výkopu svislé ocelové mobilní oplocení, výšky přes 1,5 do 2,2 m panely vyplněné profilovaným plechem odstranění</t>
  </si>
  <si>
    <t>https://podminky.urs.cz/item/CS_URS_2022_01/119003224</t>
  </si>
  <si>
    <t>122311101</t>
  </si>
  <si>
    <t>Odkopávky a prokopávky ručně zapažené i nezapažené v hornině třídy těžitelnosti II skupiny 4</t>
  </si>
  <si>
    <t>https://podminky.urs.cz/item/CS_URS_2022_01/122311101</t>
  </si>
  <si>
    <t>1366,53 "zemní úpravy ručně - výkopy</t>
  </si>
  <si>
    <t>instalace opevnění svahu</t>
  </si>
  <si>
    <t>122351101</t>
  </si>
  <si>
    <t>Odkopávky a prokopávky nezapažené strojně v hornině třídy těžitelnosti II skupiny 4 do 20 m3</t>
  </si>
  <si>
    <t>https://podminky.urs.cz/item/CS_URS_2022_01/122351101</t>
  </si>
  <si>
    <t>14,211 "zemní úpravy strojně - výkopy</t>
  </si>
  <si>
    <t>131251204</t>
  </si>
  <si>
    <t>Hloubení zapažených jam a zářezů strojně s urovnáním dna do předepsaného profilu a spádu v hornině třídy těžitelnosti I skupiny 3 přes 100 do 500 m3</t>
  </si>
  <si>
    <t>https://podminky.urs.cz/item/CS_URS_2022_01/131251204</t>
  </si>
  <si>
    <t>385,9*0,3 "stavební jáma</t>
  </si>
  <si>
    <t>výkop na patě - tř.3 - 30%</t>
  </si>
  <si>
    <t>131351204</t>
  </si>
  <si>
    <t>Hloubení zapažených jam a zářezů strojně s urovnáním dna do předepsaného profilu a spádu v hornině třídy těžitelnosti II skupiny 4 přes 100 do 500 m3</t>
  </si>
  <si>
    <t>https://podminky.urs.cz/item/CS_URS_2022_01/131351204</t>
  </si>
  <si>
    <t>385,9*0,4 "výkop na patě - tř.4 - 40% stavební jáma 
1,0 "ve tř. 4 - pro beto. základ paty kaskádového žlabu</t>
  </si>
  <si>
    <t>131451204</t>
  </si>
  <si>
    <t>Hloubení zapažených jam a zářezů strojně s urovnáním dna do předepsaného profilu a spádu v hornině třídy těžitelnosti II skupiny 5 přes 100 do 500 m3</t>
  </si>
  <si>
    <t>https://podminky.urs.cz/item/CS_URS_2022_01/131451204</t>
  </si>
  <si>
    <t>385,9*0,3</t>
  </si>
  <si>
    <t>výkop na patě - tř.5 - 30% stavební jáma</t>
  </si>
  <si>
    <t>132312131</t>
  </si>
  <si>
    <t>Hloubení nezapažených rýh šířky do 800 mm ručně s urovnáním dna do předepsaného profilu a spádu v hornině třídy těžitelnosti II skupiny 4 soudržných</t>
  </si>
  <si>
    <t>https://podminky.urs.cz/item/CS_URS_2022_01/132312131</t>
  </si>
  <si>
    <t>8*35,0*0,3*0,3 "pro drenážní potrubí</t>
  </si>
  <si>
    <t>Instalace opevnění svahu</t>
  </si>
  <si>
    <t>3*0,61*1 "výkopek použít pro zásyp, kopané sondy pro odhalení hloubky uložení sítí 
10*0,25  "10 sond průzkum umístění mikropilot</t>
  </si>
  <si>
    <t>151712111</t>
  </si>
  <si>
    <t>Převázka ocelová pro ukotvení záporového pažení pro jakoukoliv délku převázky zdvojená</t>
  </si>
  <si>
    <t>https://podminky.urs.cz/item/CS_URS_2022_01/151712111</t>
  </si>
  <si>
    <t>38*0,5</t>
  </si>
  <si>
    <t>2x HEB100 a 2xplech T20 kosý</t>
  </si>
  <si>
    <t>153811112</t>
  </si>
  <si>
    <t>Osazení kotev tyčových bez provedení vrtu, zainjektování a napnutí kotvy při délce přes 5 m a průměru přes 28 do 32 mm</t>
  </si>
  <si>
    <t>https://podminky.urs.cz/item/CS_URS_2022_01/153811112</t>
  </si>
  <si>
    <t>38*10,0 "kotvy R32, kotvení řady K1 - dočasné 
45*6,0 "kompozitní kotva pr.32, kotvy kotevního trámce K2, K3 - trvalé</t>
  </si>
  <si>
    <t>P.C.001</t>
  </si>
  <si>
    <t>Celozávitová tyč CKT R 32 mm T32 ST 950 dl. 10,0 m vč. distančních košíčků, spojek, 1x matice a 1x podložka</t>
  </si>
  <si>
    <t>P.C.002</t>
  </si>
  <si>
    <t>Sklolaminátová tyč K60-32 mm dl. 6 m, vč. distančních košíčků, sklolaminátová podložka a matice</t>
  </si>
  <si>
    <t>153811211</t>
  </si>
  <si>
    <t>Napnutí tyčových kotev při předepsané únosnosti kotvy do 0,45 MN</t>
  </si>
  <si>
    <t>https://podminky.urs.cz/item/CS_URS_2022_01/153811211</t>
  </si>
  <si>
    <t>34 "aktivace na 100 kN</t>
  </si>
  <si>
    <t>napnutí kotev bez dynamometrů</t>
  </si>
  <si>
    <t>153811211R</t>
  </si>
  <si>
    <t>4 "aktivace na 100 kN</t>
  </si>
  <si>
    <t>napnutí kotev s dynamometry</t>
  </si>
  <si>
    <t>153812111</t>
  </si>
  <si>
    <t>Trn z betonářské oceli včetně zainjektování při průměru oceli od 16 do 20 mm, délky přes 0,4 do 3,0 m</t>
  </si>
  <si>
    <t>https://podminky.urs.cz/item/CS_URS_2022_01/153812111</t>
  </si>
  <si>
    <t>24 "et. 1 a 2 vystrojení R20 + ohyb 500 mm</t>
  </si>
  <si>
    <t>zapažení stavební jámy na patě svahu</t>
  </si>
  <si>
    <t>153812112</t>
  </si>
  <si>
    <t>Trn z betonářské oceli včetně zainjektování při průměru oceli od 16 do 20 mm, délky přes 3,0 do 5,0 m</t>
  </si>
  <si>
    <t>https://podminky.urs.cz/item/CS_URS_2022_01/153812112</t>
  </si>
  <si>
    <t>29 "et. 5 dl. 4,0 m 
51 "et. 3 a 4 dl. 3,5 m</t>
  </si>
  <si>
    <t>zapažení stavební jámy na patě svahu, vystrojení R20 + ohyb 500 mm</t>
  </si>
  <si>
    <t>153812211R</t>
  </si>
  <si>
    <t>Napnutí (aktivace) svorníku z CKT moment klíčem do 20kN</t>
  </si>
  <si>
    <t>45 " na 20 kN</t>
  </si>
  <si>
    <t>napnutí kompozitních svorníků řady K2, K3</t>
  </si>
  <si>
    <t>153821112</t>
  </si>
  <si>
    <t>Osazení kotev kabelových z popouštěných pramenců nebo drátů pro nosnost přes 0,16 do 0,31 MN</t>
  </si>
  <si>
    <t>https://podminky.urs.cz/item/CS_URS_2022_01/153821112</t>
  </si>
  <si>
    <t>21*15,0 "lanové kotvy 4xlp15,5 dl. 15 m</t>
  </si>
  <si>
    <t>řada K4</t>
  </si>
  <si>
    <t>314522003</t>
  </si>
  <si>
    <t>trvalá lanová kotva 4xLP 15,5/1620, Fdov=502 kN vč. distančních košíčků a injektážní hadičky</t>
  </si>
  <si>
    <t>21 "délka lana 15+1=16 m - 1m navíc kvůli napnutí</t>
  </si>
  <si>
    <t>314522004</t>
  </si>
  <si>
    <t>hlava kotvy (roznášecí deska, objímka, kotevní čelisti, těsnění, litinové injektážní víko, spojovací materiál, podkladní deska)</t>
  </si>
  <si>
    <t>153822112</t>
  </si>
  <si>
    <t>Napnutí kabelových kotev při únosnosti kotvy přes 0,16 do 0,31 MN</t>
  </si>
  <si>
    <t>https://podminky.urs.cz/item/CS_URS_2022_01/153822112</t>
  </si>
  <si>
    <t>21 "lanové kotvy 4xlp15,5 dl. 15 m</t>
  </si>
  <si>
    <t>155213621</t>
  </si>
  <si>
    <t>Trny z injekčních zavrtávacích tyčí prováděné horolezeckou technikou zainjektované cementovou maltou průměru 32 mm včetně vrtů přenosnými vrtacími kla</t>
  </si>
  <si>
    <t>https://podminky.urs.cz/item/CS_URS_2022_01/155213621</t>
  </si>
  <si>
    <t>1046*29,9/24,2/1,5 "instalace opevnění svahu</t>
  </si>
  <si>
    <t>četnost kotev 1,5x1,0 m - pomocné kotvení pro bednění</t>
  </si>
  <si>
    <t>162351104</t>
  </si>
  <si>
    <t>Vodorovné přemístění výkopku nebo sypaniny po suchu na obvyklém dopravním prostředku, bez naložení výkopku, avšak se složením bez rozhrnutí z horniny</t>
  </si>
  <si>
    <t>https://podminky.urs.cz/item/CS_URS_2022_01/162351104</t>
  </si>
  <si>
    <t>100,0 " na mezidepo 1</t>
  </si>
  <si>
    <t>162351124</t>
  </si>
  <si>
    <t>https://podminky.urs.cz/item/CS_URS_2022_01/162351124</t>
  </si>
  <si>
    <t>126,3+18,9+50,76 "na mezidepo 1 
126,3+18,9+50,76 "zemina využitá zpět na stavbě</t>
  </si>
  <si>
    <t>167151101</t>
  </si>
  <si>
    <t>Nakládání, skládání a překládání neulehlého výkopku nebo sypaniny strojně nakládání, množství do 100 m3, z horniny třídy těžitelnosti I, skupiny 1 až</t>
  </si>
  <si>
    <t>https://podminky.urs.cz/item/CS_URS_2022_01/167151101</t>
  </si>
  <si>
    <t>100,0 " na mezidepu 1</t>
  </si>
  <si>
    <t>167151112</t>
  </si>
  <si>
    <t>Nakládání, skládání a překládání neulehlého výkopku nebo sypaniny strojně nakládání, množství přes 100 m3, z hornin třídy těžitelnosti II, skupiny 4 a</t>
  </si>
  <si>
    <t>https://podminky.urs.cz/item/CS_URS_2022_01/167151112</t>
  </si>
  <si>
    <t>126,3+18,9+50,76</t>
  </si>
  <si>
    <t>na mezidepu 1,zemina využitá zpět na stavbě</t>
  </si>
  <si>
    <t>171111103</t>
  </si>
  <si>
    <t>Uložení sypanin do násypů ručně s rozprostřením sypaniny ve vrstvách a s hrubým urovnáním zhutněných z hornin soudržných jakékoliv třídy těžitelnosti</t>
  </si>
  <si>
    <t>https://podminky.urs.cz/item/CS_URS_2022_01/171111103</t>
  </si>
  <si>
    <t>126,3 "zemní úpravy ručně - násypy</t>
  </si>
  <si>
    <t>171151103</t>
  </si>
  <si>
    <t>Uložení sypanin do násypů strojně s rozprostřením sypaniny ve vrstvách a s hrubým urovnáním zhutněných z hornin soudržných jakékoliv třídy těžitelnost</t>
  </si>
  <si>
    <t>https://podminky.urs.cz/item/CS_URS_2022_01/171151103</t>
  </si>
  <si>
    <t>18,9 "zemní úpravy strojně - násypy</t>
  </si>
  <si>
    <t>171152501R</t>
  </si>
  <si>
    <t>Zhutnění podloží ručně pod násypy z rostlé horniny třídy těžitelnosti I a II, skupiny 1 až 4 z hornin soudružných a nesoudržných</t>
  </si>
  <si>
    <t>(15,77+1481,111)*1,8</t>
  </si>
  <si>
    <t>EVIDENČNÍ POLOŽKA. Neoceňovat. Položka se oceňuje pouze jako celek pod SO 90-90</t>
  </si>
  <si>
    <t>174111101</t>
  </si>
  <si>
    <t>Zásyp sypaninou z jakékoliv horniny ručně s uložením výkopku ve vrstvách se zhutněním jam, šachet, rýh nebo kolem objektů v těchto vykopávkách</t>
  </si>
  <si>
    <t>https://podminky.urs.cz/item/CS_URS_2022_01/174111101</t>
  </si>
  <si>
    <t>1,83 "zásyp sond pro vyhledání IS</t>
  </si>
  <si>
    <t>174151101</t>
  </si>
  <si>
    <t>Zásyp sypaninou z jakékoliv horniny strojně s uložením výkopku ve vrstvách se zhutněním jam, šachet, rýh nebo kolem objektů v těchto vykopávkách</t>
  </si>
  <si>
    <t>https://podminky.urs.cz/item/CS_URS_2022_01/174151101</t>
  </si>
  <si>
    <t>42,0*2*0,5 "ŠD 0-63, tl. 0,5 m "úprava základové spáry tížné zdi, hutněno ID=0,95 
50,76 "zásypy tížné zdi, zásyp místními zeminami, hutněno PS=95%, doprava z mezidepa</t>
  </si>
  <si>
    <t>58344197</t>
  </si>
  <si>
    <t>štěrkodrť frakce 0/63</t>
  </si>
  <si>
    <t>42,0*2*0,5*1,8 "ŠD 0-63, tl. 0,5 m</t>
  </si>
  <si>
    <t>úprava základové spáry tížné zdi, hutněno ID=0,95</t>
  </si>
  <si>
    <t>182112121R</t>
  </si>
  <si>
    <t>Svahování trvalých svahů do projektovaných profilů ručně s potřebným přemístěním výkopku při svahování v zářezech v hornině třídy těžitelnosti I skupi</t>
  </si>
  <si>
    <t>33*52</t>
  </si>
  <si>
    <t>182151112</t>
  </si>
  <si>
    <t>Svahování trvalých svahů do projektovaných profilů strojně s potřebným přemístěním výkopku při svahování v zářezech v hornině třídy těžitelnosti II, s</t>
  </si>
  <si>
    <t>https://podminky.urs.cz/item/CS_URS_2022_01/182151112</t>
  </si>
  <si>
    <t>50,0*6,0</t>
  </si>
  <si>
    <t>211561111R</t>
  </si>
  <si>
    <t>Výplň kamenivem do rýh odvodňovacích žeber nebo trativodů bez zhutnění, s úpravou povrchu výplně kamenivem hrubým drceným frakce 4 až 32 mm</t>
  </si>
  <si>
    <t>42*0,3 "zásypy tížné zdi 
280,0*0,3*0,3 "instalace opevnění svahu - drenáž</t>
  </si>
  <si>
    <t>ŠD 4/32, výška 300 mm</t>
  </si>
  <si>
    <t>211971122</t>
  </si>
  <si>
    <t>Zřízení opláštění výplně z geotextilie odvodňovacích žeber nebo trativodů v rýze nebo zářezu se stěnami svislými nebo šikmými o sklonu přes 1:2 při ro</t>
  </si>
  <si>
    <t>https://podminky.urs.cz/item/CS_URS_2022_01/211971122</t>
  </si>
  <si>
    <t>42,0*3,6 "zásypy tížné zdi 
280,0*1,5 "Instalace opevnění svahu</t>
  </si>
  <si>
    <t>69311060</t>
  </si>
  <si>
    <t>geotextilie netkaná separační, ochranná, filtrační, drenážní PP 200g/m2</t>
  </si>
  <si>
    <t>42,0*3,6 "zásypy tížné zdi 
280,0*1,5 "instalace opevnění svahu 
součet 571,2*1,2 Přepočtené koeficientem množství</t>
  </si>
  <si>
    <t>filtrační geotextilie O90~80 um (cca 200g/m2)</t>
  </si>
  <si>
    <t>2127501R</t>
  </si>
  <si>
    <t>Trativod z plných trubek PVC DN 150 - průchod zdí (osazení do bednění během betonáže</t>
  </si>
  <si>
    <t>14*1,1 "odvodnění tížné zdi</t>
  </si>
  <si>
    <t>2127502R</t>
  </si>
  <si>
    <t>Průchodka pro kotvy z trubek PVC DN100 - kotevní trámce (osazení do bednění před betonáží)</t>
  </si>
  <si>
    <t>0,7*(14*3+3)</t>
  </si>
  <si>
    <t>2127503R</t>
  </si>
  <si>
    <t>Průchodka pro kotvy K4 z trubek PVC DN 200 - průchod zdí (osazení do bednění během betonáže)</t>
  </si>
  <si>
    <t>21*1,2 "kotvení tížné zdi</t>
  </si>
  <si>
    <t>212755214</t>
  </si>
  <si>
    <t>Trativody bez lože z drenážních trubek plastových flexibilních D 100 mm</t>
  </si>
  <si>
    <t>https://podminky.urs.cz/item/CS_URS_2022_01/212755214</t>
  </si>
  <si>
    <t>8*35,0</t>
  </si>
  <si>
    <t>224312114</t>
  </si>
  <si>
    <t>Maloprofilové vrty průběžným sacím vrtáním průměru přes 93 do 156 mm úklonu přes 45° v hl 0 až 25 m v hornině tř. III a IV</t>
  </si>
  <si>
    <t>https://podminky.urs.cz/item/CS_URS_2022_01/224312114</t>
  </si>
  <si>
    <t>38*8,0 "pr. 98 mm, polovina 25°, 35° od vodorovné, Kotvení řady K1, vrtné práce TK, bez pažení 
29*4,0 "et. 5, tř. III - pr. 96 mm - zapažení stav. jámy  
51*3,5 "et. 3 a 4, tř. III - pr. 96 mm - zapažení stav. jámy  
24*2,5 "et. 1 a 2, tř. III - pr. 96 mm - zapažení stav. jámy  
45*6,0 "vrt pr. 96 mm, Kotevní řady K2 a K3 , tyčové kotvy kompozitní kotevního trámce</t>
  </si>
  <si>
    <t>224412114</t>
  </si>
  <si>
    <t>Maloprofilové vrty průběžným sacím vrtáním průměru přes 156 do 195 mm úklonu přes 45° v hl 0 až 25 m v hornině tř. III a IV</t>
  </si>
  <si>
    <t>https://podminky.urs.cz/item/CS_URS_2022_01/224412114</t>
  </si>
  <si>
    <t>38*2,0 "vrty pažené polovina 25°, 35° od vodorovné, kotevní řady K1 - pr. 168 mm 
21*3,0 "vrty pažené tř. III, kotevní řady K4 - pr. 176 mm 
21*2,0 "vrty nepažené tř. IV, kotevní řady K4 - pr. 176 mm</t>
  </si>
  <si>
    <t>224412116</t>
  </si>
  <si>
    <t>Maloprofilové vrty průběžným sacím vrtáním průměru přes 156 do 195 mm úklonu přes 45° v hl 0 až 25 m v hornině tř. V a VI</t>
  </si>
  <si>
    <t>https://podminky.urs.cz/item/CS_URS_2022_01/224412116</t>
  </si>
  <si>
    <t>21*10,0 "vrty nepažené tř. VI</t>
  </si>
  <si>
    <t>kotevní řady K4 - pr. 176 mm</t>
  </si>
  <si>
    <t>225412114</t>
  </si>
  <si>
    <t>Maloprofilové vrty jádrové průměru přes 156 do 195 mm úklonu přes 45° v hl 0 až 25 m v hornině tř. III a IV</t>
  </si>
  <si>
    <t>https://podminky.urs.cz/item/CS_URS_2022_01/225412114</t>
  </si>
  <si>
    <t>38*1,0 "polovina 25°, 35° od vodorovné</t>
  </si>
  <si>
    <t>kotevní řady K1 - pr. 180 mm, vrtné práce diamantovými korunkami</t>
  </si>
  <si>
    <t>227111113</t>
  </si>
  <si>
    <t>Odpažení maloprofilových vrtů průměru přes 93 do 156 mm</t>
  </si>
  <si>
    <t>https://podminky.urs.cz/item/CS_URS_2022_01/227111113</t>
  </si>
  <si>
    <t>38*2,0 "vrty pažené polovina 25°, 35° od vodorovné, kotevní řady K1 - pr. 168 mm 
21*3,0 "vrty pažené tř. III, kotevní řady K4 - pr. 176 mm 
45*2,0 "s pažením, Kotevní řady K2 a K3</t>
  </si>
  <si>
    <t>273311128</t>
  </si>
  <si>
    <t>Základové konstrukce z betonu prostého desky ve výkopu nebo na hlavách pilot C 30/37</t>
  </si>
  <si>
    <t>https://podminky.urs.cz/item/CS_URS_2022_01/273311128</t>
  </si>
  <si>
    <t>1046*29,9/24,2*0,4 "betonáž pumpou C30/37 XF3 po etážích, Instalace opevnění svahu - základ tl. 400 mm 
44*10*0,15 "pochozí beton u vrcholu zídky</t>
  </si>
  <si>
    <t>273354111</t>
  </si>
  <si>
    <t>Bednění základových konstrukcí desek zřízení</t>
  </si>
  <si>
    <t>https://podminky.urs.cz/item/CS_URS_2022_01/273354111</t>
  </si>
  <si>
    <t>1046*29,9/24,2 "šikmé bednění na svahu 
44*0,15+2*1,0*0,15 "pochozí beton</t>
  </si>
  <si>
    <t>273354211</t>
  </si>
  <si>
    <t>Bednění základových konstrukcí desek odstranění bednění</t>
  </si>
  <si>
    <t>https://podminky.urs.cz/item/CS_URS_2022_01/273354211</t>
  </si>
  <si>
    <t>274313911</t>
  </si>
  <si>
    <t>Základy z betonu prostého pasy betonu kamenem neprokládaného tř. C 30/37</t>
  </si>
  <si>
    <t>https://podminky.urs.cz/item/CS_URS_2022_01/274313911</t>
  </si>
  <si>
    <t>1,0 "C30/37</t>
  </si>
  <si>
    <t>kaskádový žlab - základ paty žlabu</t>
  </si>
  <si>
    <t>53</t>
  </si>
  <si>
    <t>274321118</t>
  </si>
  <si>
    <t>Základové konstrukce z betonu železového pásy, prahy, věnce a ostruhy ve výkopu nebo na hlavách pilot C 30/37</t>
  </si>
  <si>
    <t>https://podminky.urs.cz/item/CS_URS_2022_01/274321118</t>
  </si>
  <si>
    <t>0,6*0,75*(48+46+1,5)</t>
  </si>
  <si>
    <t>kotevní trámce - betonáž pumpou C30/37 XF3</t>
  </si>
  <si>
    <t>54</t>
  </si>
  <si>
    <t>274354111</t>
  </si>
  <si>
    <t>Bednění základových konstrukcí pasů, prahů, věnců a ostruh zřízení</t>
  </si>
  <si>
    <t>https://podminky.urs.cz/item/CS_URS_2022_01/274354111</t>
  </si>
  <si>
    <t>(0,6*0,75)*20+(48+46+1,5)*0,75*2</t>
  </si>
  <si>
    <t>kotevní trámce</t>
  </si>
  <si>
    <t>55</t>
  </si>
  <si>
    <t>274354211</t>
  </si>
  <si>
    <t>Bednění základových konstrukcí pasů, prahů, věnců a ostruh odstranění bednění</t>
  </si>
  <si>
    <t>https://podminky.urs.cz/item/CS_URS_2022_01/274354211</t>
  </si>
  <si>
    <t>56</t>
  </si>
  <si>
    <t>274361116</t>
  </si>
  <si>
    <t>Výztuž základových konstrukcí pasů, prahů, věnců a ostruh z betonářské oceli 10 505 (R) nebo BSt 500</t>
  </si>
  <si>
    <t>https://podminky.urs.cz/item/CS_URS_2022_01/274361116</t>
  </si>
  <si>
    <t>42,975*0,150 "kotevní trámce</t>
  </si>
  <si>
    <t>57</t>
  </si>
  <si>
    <t>281602111</t>
  </si>
  <si>
    <t>Injektování povrchové s dvojitým obturátorem mikropilot nebo kotev tlakem do 0,60 MPa</t>
  </si>
  <si>
    <t>HOD</t>
  </si>
  <si>
    <t>https://podminky.urs.cz/item/CS_URS_2022_01/281602111</t>
  </si>
  <si>
    <t>38,0*0,5 "kotevní řada K1 
21*0,5 "kotevní řada K4 
45*1,0 "kotvy kotevního trámce</t>
  </si>
  <si>
    <t>NTL injektáž</t>
  </si>
  <si>
    <t>58</t>
  </si>
  <si>
    <t>282602112</t>
  </si>
  <si>
    <t>Injektování povrchové s dvojitým obturátorem mikropilot nebo kotev tlakem přes 0,60 do 2,0 MPa</t>
  </si>
  <si>
    <t>https://podminky.urs.cz/item/CS_URS_2022_01/282602112</t>
  </si>
  <si>
    <t>4*2*0,25*38 "kotevní řada K1 
21*5*2*0,25*2 "kotevní řada K4</t>
  </si>
  <si>
    <t>VTL injektáž</t>
  </si>
  <si>
    <t>59</t>
  </si>
  <si>
    <t>281604111</t>
  </si>
  <si>
    <t>Injektování aktivovanými směsmi vzestupné, tlakem do 0,60 MPa</t>
  </si>
  <si>
    <t>https://podminky.urs.cz/item/CS_URS_2022_01/281604111</t>
  </si>
  <si>
    <t>44*0,5</t>
  </si>
  <si>
    <t>injektáž základové spáry v koruně</t>
  </si>
  <si>
    <t>60</t>
  </si>
  <si>
    <t>282604112</t>
  </si>
  <si>
    <t>Injektování aktivovanými směsmi vzestupné, tlakem přes 0,60 do 2,0 MPa</t>
  </si>
  <si>
    <t>https://podminky.urs.cz/item/CS_URS_2022_01/282604112</t>
  </si>
  <si>
    <t>61</t>
  </si>
  <si>
    <t>58522110</t>
  </si>
  <si>
    <t>cement portlandský směsný CEM II 42,5MPa</t>
  </si>
  <si>
    <t>44*0,010*1,35*2 "injektáž základové spáry v koruně NTL a VTL 
38*4*0,015*1,35 "kotevní řada K1 NTL injektáž 
38*4*0,015*1,35 "kotevní řada K1 VTL injektáž 
0,16*0,16*3,14/4*5*21*1,35 "kotevní řada K4 NTL injektáž 
0,16*0,16*3,14/4*5*21*1,35 "kotevní řada K4 VTL injektáž 
45*0,015*1,35 "kotvy kotevního trámce NTL</t>
  </si>
  <si>
    <t>62</t>
  </si>
  <si>
    <t>282791121</t>
  </si>
  <si>
    <t>Injektážní trubky z PVC závitové s osazením upravených trubek do předem připraveného injekčního vrtu, vnitřního průměru přes 25 do 50 mm, hladké manže</t>
  </si>
  <si>
    <t>https://podminky.urs.cz/item/CS_URS_2022_01/282791121</t>
  </si>
  <si>
    <t>2*44</t>
  </si>
  <si>
    <t>injektáž základové spáry v koruně, vloženo za zídku</t>
  </si>
  <si>
    <t>63</t>
  </si>
  <si>
    <t>2831311R</t>
  </si>
  <si>
    <t>Víko hlavy lanové kotvy vyplněné protikorozní zálivkou - dodávka a osazení vč. úpravy délky svorníku</t>
  </si>
  <si>
    <t>21 "kotevní řady K4 - lanové kotvy</t>
  </si>
  <si>
    <t>64</t>
  </si>
  <si>
    <t>327314218</t>
  </si>
  <si>
    <t>Opěrné zdi a valy z betonu prostého odolného proti agresivnímu prostředí tř. C 30/37</t>
  </si>
  <si>
    <t>https://podminky.urs.cz/item/CS_URS_2022_01/327314218</t>
  </si>
  <si>
    <t>44,0*0,4*1,0 "C30/37 XF3 betonáž pumpou</t>
  </si>
  <si>
    <t>přechodová zídka v koruně</t>
  </si>
  <si>
    <t>65</t>
  </si>
  <si>
    <t>https://podminky.urs.cz/item/CS_URS_2022_01/327324128</t>
  </si>
  <si>
    <t>0,7*1,5*6*7 "základ 
2,3*1*6*7 "dřík</t>
  </si>
  <si>
    <t>tížná zeď beton C30/37 XF3 , doprava betonu pumpou</t>
  </si>
  <si>
    <t>66</t>
  </si>
  <si>
    <t>https://podminky.urs.cz/item/CS_URS_2022_01/327351211</t>
  </si>
  <si>
    <t>0,7*2*(1,5+6)*7 "základ tížná zeď 
2,3*2*(1+6)*7 "dřík tížná zeď 
2*1*44+7*0,4*1 "přechodová zídka v koruně</t>
  </si>
  <si>
    <t>67</t>
  </si>
  <si>
    <t>https://podminky.urs.cz/item/CS_URS_2022_01/327351221</t>
  </si>
  <si>
    <t>68</t>
  </si>
  <si>
    <t>327361006</t>
  </si>
  <si>
    <t>Výztuž opěrných zdí a valů průměru do 12 mm, z oceli 10 505 (R) nebo BSt 500</t>
  </si>
  <si>
    <t>https://podminky.urs.cz/item/CS_URS_2022_01/327361006</t>
  </si>
  <si>
    <t>(1,5+2,3)*42*4*1,3*0,4/1000</t>
  </si>
  <si>
    <t>tížná zeď - přídavné vyztužení háčky R8</t>
  </si>
  <si>
    <t>69</t>
  </si>
  <si>
    <t>327361016</t>
  </si>
  <si>
    <t>Výztuž opěrných zdí a valů průměru přes 12 mm, z oceli 10 505 (R) nebo BSt 500</t>
  </si>
  <si>
    <t>https://podminky.urs.cz/item/CS_URS_2022_01/327361016</t>
  </si>
  <si>
    <t>1,5*42/0,2*2,47/1000</t>
  </si>
  <si>
    <t>tížná zeď, doplnění v zákl. spáře</t>
  </si>
  <si>
    <t>70</t>
  </si>
  <si>
    <t>https://podminky.urs.cz/item/CS_URS_2022_01/327361040</t>
  </si>
  <si>
    <t>(44,1+96,6)*0,1</t>
  </si>
  <si>
    <t>tížná zeď</t>
  </si>
  <si>
    <t>71</t>
  </si>
  <si>
    <t>https://podminky.urs.cz/item/CS_URS_2022_01/451315114</t>
  </si>
  <si>
    <t>2,3*6*7 "pod základ zdí tl. 100 mm  
67*28,4/24,2*1,2 "dokončení opevnění na stranách sesuvu</t>
  </si>
  <si>
    <t>72</t>
  </si>
  <si>
    <t>458591111</t>
  </si>
  <si>
    <t>Zřízení výplně těsnící vrstvy za opěrou z jílu</t>
  </si>
  <si>
    <t>https://podminky.urs.cz/item/CS_URS_2022_01/458591111</t>
  </si>
  <si>
    <t>0,65*42,0 "tížná zeď zásyp</t>
  </si>
  <si>
    <t>jílovité zeminy po vrstvách, hutněno PS=95%</t>
  </si>
  <si>
    <t>73</t>
  </si>
  <si>
    <t>5812511R</t>
  </si>
  <si>
    <t>jílovitá zemina pro zásyp</t>
  </si>
  <si>
    <t>27,3*2 Přepočtené koeficientem množství</t>
  </si>
  <si>
    <t>74</t>
  </si>
  <si>
    <t>465513157</t>
  </si>
  <si>
    <t>Dlažba svahu u mostních opěr z upraveného lomového žulového kamene s vyspárováním maltou MC 25, šíře spáry 15 mm do betonového lože C 25/30 tloušťky 2</t>
  </si>
  <si>
    <t>https://podminky.urs.cz/item/CS_URS_2022_01/465513157</t>
  </si>
  <si>
    <t>1046*29,9/24,2 " kámen nenamrzavý, tl. 150 mm, lože 50 mm, opevnění svahu 
67*28,4/24,2*1,2 "kámen nenamrzavý, tl. 200 mm, dokončení opevnění na stranách sesuvu</t>
  </si>
  <si>
    <t>78</t>
  </si>
  <si>
    <t>462512270</t>
  </si>
  <si>
    <t>Zához z lomového kamene neupraveného záhozového s proštěrkováním z terénu, hmotnosti jednotlivých kamenů do 200 kg</t>
  </si>
  <si>
    <t>https://podminky.urs.cz/item/CS_URS_2022_01/462512270</t>
  </si>
  <si>
    <t>79</t>
  </si>
  <si>
    <t>462519002</t>
  </si>
  <si>
    <t>Zához z lomového kamene neupraveného záhozového Příplatek k cenám za urovnání viditelných ploch záhozu z kamene, hmotnosti jednotlivých kamenů do 200</t>
  </si>
  <si>
    <t>https://podminky.urs.cz/item/CS_URS_2022_01/462519002</t>
  </si>
  <si>
    <t>711</t>
  </si>
  <si>
    <t>Izolace proti vodě, vlhkosti a plynům</t>
  </si>
  <si>
    <t>103</t>
  </si>
  <si>
    <t>711112001</t>
  </si>
  <si>
    <t>Provedení izolace proti zemní vlhkosti natěradly a tmely za studena na ploše svislé S nátěrem penetračním</t>
  </si>
  <si>
    <t>https://podminky.urs.cz/item/CS_URS_2022_01/711112001</t>
  </si>
  <si>
    <t>6*7*3+(1,5*0,7+1*2,3)*2+70+0,5*42 "tížná zeď 
0,75*2*(48+46+1,5) "kotevní trámce</t>
  </si>
  <si>
    <t>104</t>
  </si>
  <si>
    <t>11163150</t>
  </si>
  <si>
    <t>lak penetrační asfaltový</t>
  </si>
  <si>
    <t>366,95*0,00035</t>
  </si>
  <si>
    <t>105</t>
  </si>
  <si>
    <t>711112002</t>
  </si>
  <si>
    <t>Provedení izolace proti zemní vlhkosti natěradly a tmely za studena na ploše svislé S nátěrem lakem asfaltovým</t>
  </si>
  <si>
    <t>https://podminky.urs.cz/item/CS_URS_2022_01/711112002</t>
  </si>
  <si>
    <t>106</t>
  </si>
  <si>
    <t>11163152</t>
  </si>
  <si>
    <t>lak hydroizolační asfaltový</t>
  </si>
  <si>
    <t>366,95*0,00045</t>
  </si>
  <si>
    <t>107</t>
  </si>
  <si>
    <t>998711102</t>
  </si>
  <si>
    <t>Přesun hmot pro izolace proti vodě, vlhkosti a plynům stanovený z hmotnosti přesunovaného materiálu vodorovná dopravní vzdálenost do 50 m v objektech</t>
  </si>
  <si>
    <t>https://podminky.urs.cz/item/CS_URS_2022_01/998711102</t>
  </si>
  <si>
    <t>Ostatní konstrukce a práce, bourání</t>
  </si>
  <si>
    <t>80</t>
  </si>
  <si>
    <t>https://podminky.urs.cz/item/CS_URS_2022_01/919726121</t>
  </si>
  <si>
    <t>100,0 "pr. plochy a ZS pod svahem</t>
  </si>
  <si>
    <t>81</t>
  </si>
  <si>
    <t>https://podminky.urs.cz/item/CS_URS_2022_01/931992121</t>
  </si>
  <si>
    <t>(1,5*0,7+1*2,3)*6 "tížná zeď 
0,6*0,75*12 !kotvící trámce 
6*1,0*0,4 "přechodová zídka v koruně</t>
  </si>
  <si>
    <t>82</t>
  </si>
  <si>
    <t>https://podminky.urs.cz/item/CS_URS_2022_01/931994142</t>
  </si>
  <si>
    <t>(2*3+1,5)*6 "tížná zeď 
(0,6+2*0,75)*6*2 "kotevní trámce 
(1+1+0,4)*6 "přechodová zídka v koruně</t>
  </si>
  <si>
    <t>83</t>
  </si>
  <si>
    <t>935112311R</t>
  </si>
  <si>
    <t>Osazení betonového příkopového žlabu s vyplněním a zatřením spár cementovou maltou s ložem tl. až 400 mm z betonu prostého C20/25 z betonových příkopo</t>
  </si>
  <si>
    <t>20,0-1,86 "žlabovky osazené kaskádovitě 
32-18,14 "žlabovky osazené hladce</t>
  </si>
  <si>
    <t>84</t>
  </si>
  <si>
    <t>59227018R</t>
  </si>
  <si>
    <t>žlabovka příkopová betonová s lomenými stěnami 200x900x300mm</t>
  </si>
  <si>
    <t>32*1,02 Přepočtené koeficientem množství</t>
  </si>
  <si>
    <t>85</t>
  </si>
  <si>
    <t>939902111</t>
  </si>
  <si>
    <t>Práce pojízdnými prostředky motorový vozík MUV</t>
  </si>
  <si>
    <t>https://podminky.urs.cz/item/CS_URS_2022_01/939902111</t>
  </si>
  <si>
    <t>doprava materiálu a zařízení na kotevení řady K1</t>
  </si>
  <si>
    <t>941121111</t>
  </si>
  <si>
    <t>Montáž lešení řadového trubkového těžkého pracovního s podlahami z fošen nebo dílců min. tl. 38 mm, s provozním zatížením tř. 4 do 300 kg/m2 šířky tř.</t>
  </si>
  <si>
    <t>https://podminky.urs.cz/item/CS_URS_2022_01/941121111</t>
  </si>
  <si>
    <t>80,0 "kotvení a zdi - pracovní lešení 
372,0 "přístupové lešení</t>
  </si>
  <si>
    <t>87</t>
  </si>
  <si>
    <t>941121211</t>
  </si>
  <si>
    <t>Montáž lešení řadového trubkového těžkého pracovního s podlahami Příplatek za první a každý další den použití lešení k ceně -1111</t>
  </si>
  <si>
    <t>https://podminky.urs.cz/item/CS_URS_2022_01/941121211</t>
  </si>
  <si>
    <t>80,0*90 "pracovní lešení 
372*300 "přístupové lešení</t>
  </si>
  <si>
    <t>88</t>
  </si>
  <si>
    <t>941121811</t>
  </si>
  <si>
    <t>Demontáž lešení řadového trubkového těžkého pracovního s podlahami z fošen nebo dílců min. tl. 38 mm, s provozním zatížením tř. 4 do 300 kg/m2 šířky t</t>
  </si>
  <si>
    <t>https://podminky.urs.cz/item/CS_URS_2022_01/941121811</t>
  </si>
  <si>
    <t>89</t>
  </si>
  <si>
    <t>945411111</t>
  </si>
  <si>
    <t>Výsuvná šplhací plošina se zdvihem motorickým a s veškerým příslušenstvím s jedním podvozkem a s jedním stožárem výšky do 80 m</t>
  </si>
  <si>
    <t>https://podminky.urs.cz/item/CS_URS_2022_01/945411111</t>
  </si>
  <si>
    <t>90</t>
  </si>
  <si>
    <t>961044111</t>
  </si>
  <si>
    <t>Bourání základů z betonu prostého</t>
  </si>
  <si>
    <t>https://podminky.urs.cz/item/CS_URS_2022_01/961044111</t>
  </si>
  <si>
    <t>40,0*0,15 "odbourání podkladních betonů</t>
  </si>
  <si>
    <t>Kotvení řady k1</t>
  </si>
  <si>
    <t>91</t>
  </si>
  <si>
    <t>961055111</t>
  </si>
  <si>
    <t>Bourání základů z betonu železového</t>
  </si>
  <si>
    <t>https://podminky.urs.cz/item/CS_URS_2022_01/961055111</t>
  </si>
  <si>
    <t>1,95*0,15</t>
  </si>
  <si>
    <t>ubourání pažení jámy, železobeton - stříkané betony</t>
  </si>
  <si>
    <t>92</t>
  </si>
  <si>
    <t>985331212</t>
  </si>
  <si>
    <t>Dodatečné vlepování betonářské výztuže včetně vyvrtání a vyčištění otvoru chemickou maltou průměr výztuže 10 mm</t>
  </si>
  <si>
    <t>https://podminky.urs.cz/item/CS_URS_2022_01/985331212</t>
  </si>
  <si>
    <t>5169*0,15 "trnování pro kamennou dlažbu - opevnění svahu 
128*0,15 "kaskádový žlab, pomocné a spřahovací trny</t>
  </si>
  <si>
    <t>13021012</t>
  </si>
  <si>
    <t>tyč ocelová kruhová žebírková DIN 488 jakost B500B (10 505) výztuž do betonu D 10mm</t>
  </si>
  <si>
    <t>794,55*0,00064</t>
  </si>
  <si>
    <t>94</t>
  </si>
  <si>
    <t>985511113</t>
  </si>
  <si>
    <t>Stříkaný beton ze suché směsi pevnosti v tlaku min. 25 MPa (tř. R3) stěn, jedné vrstvy tloušťky 50 mm</t>
  </si>
  <si>
    <t>https://podminky.urs.cz/item/CS_URS_2022_01/985511113</t>
  </si>
  <si>
    <t>(148+4*4*2) "zapažení stav. jámy</t>
  </si>
  <si>
    <t>výkopové práce na patě, stříkaný beton v celk. tl. 150 mm SB25</t>
  </si>
  <si>
    <t>95</t>
  </si>
  <si>
    <t>985511119</t>
  </si>
  <si>
    <t>Stříkaný beton ze suché směsi pevnosti v tlaku min. 25 MPa (tř. R3) Příplatek k cenám za každých dalších i započatých 10 mm tloušťky</t>
  </si>
  <si>
    <t>https://podminky.urs.cz/item/CS_URS_2022_01/985511119</t>
  </si>
  <si>
    <t>180,0*10</t>
  </si>
  <si>
    <t>96</t>
  </si>
  <si>
    <t>985562413</t>
  </si>
  <si>
    <t>Výztuž stříkaného betonu ze svařovaných sítí velikosti ok přes 100 mm dvouvrstvých stěn, průměru drátu 8 mm</t>
  </si>
  <si>
    <t>https://podminky.urs.cz/item/CS_URS_2022_01/985562413</t>
  </si>
  <si>
    <t>(148+4*4*2)*1,2 "zapažení stav. jámy</t>
  </si>
  <si>
    <t>výkopové práce na patě - ocel. síť 100/8</t>
  </si>
  <si>
    <t>97</t>
  </si>
  <si>
    <t>997013213</t>
  </si>
  <si>
    <t>Vnitrostaveništní doprava suti a vybouraných hmot vodorovně do 50 m svisle ručně pro budovy a haly výšky přes 9 do 12 m</t>
  </si>
  <si>
    <t>https://podminky.urs.cz/item/CS_URS_2022_01/997013213</t>
  </si>
  <si>
    <t>12 "podkladní betony K1</t>
  </si>
  <si>
    <t>98</t>
  </si>
  <si>
    <t>997013219</t>
  </si>
  <si>
    <t>Vnitrostaveništní doprava suti a vybouraných hmot vodorovně do 50 m Příplatek k cenám -3111 až -3217 za zvětšenou vodorovnou dopravu přes vymezenou do</t>
  </si>
  <si>
    <t>https://podminky.urs.cz/item/CS_URS_2022_01/997013219</t>
  </si>
  <si>
    <t>12*5 "podkladní betony K1</t>
  </si>
  <si>
    <t>99</t>
  </si>
  <si>
    <t>NEOCEŇOVAT - Poplatek za uložení stavebního odpadu na skládce (skládkovné) z prostého betonu zatříděného do Katalogu odpadů pod kódem 17 01 01, vč. dopravy</t>
  </si>
  <si>
    <t>12,0 "podkladní betony na řadě K1 
4,05+8,1 "stříkaný beton</t>
  </si>
  <si>
    <t>100</t>
  </si>
  <si>
    <t>015210R.1</t>
  </si>
  <si>
    <t>NEOCEŇOVAT - Poplatek za uložení stavebního odpadu na skládce (skládkovné) z armovaného betonu zatříděného do Katalogu odpadů pod kódem 17 01 01, vč. dopravy</t>
  </si>
  <si>
    <t>101</t>
  </si>
  <si>
    <t>997241541</t>
  </si>
  <si>
    <t>Doprava vybouraných hmot, konstrukcí a suti motorovým vozíkem</t>
  </si>
  <si>
    <t>https://podminky.urs.cz/item/CS_URS_2022_01/997241541</t>
  </si>
  <si>
    <t>23/6*2*6</t>
  </si>
  <si>
    <t>doprava konstrukcí, technologie a materiálu na kotvení řady K1</t>
  </si>
  <si>
    <t>102</t>
  </si>
  <si>
    <t>997241622</t>
  </si>
  <si>
    <t>Doprava vybouraných hmot, konstrukcí a suti naložení a složení suti</t>
  </si>
  <si>
    <t>454,981-269,03-5,287-80,332-19,4</t>
  </si>
  <si>
    <t>108</t>
  </si>
  <si>
    <t>011114001</t>
  </si>
  <si>
    <t>Inženýrsko-geologický průzkum - doplňkový</t>
  </si>
  <si>
    <t>- vrtné práce z koleje, vrt, vč. likvidace - 15 m  
- odběry vzorků - 4 ks  
- laboratorní rozbory - 4 ks  
- pomocné pracovní lešení v úrovní plošiny vrtného vozu 10 m2  
- včetně odstávky trakce (společné pro instalaci mostního provizoria)</t>
  </si>
  <si>
    <t>109</t>
  </si>
  <si>
    <t>011503001</t>
  </si>
  <si>
    <t>Stavební průzkum bez rozlišení - radarový průzkum - vyhledání mikropilot</t>
  </si>
  <si>
    <t>110</t>
  </si>
  <si>
    <t>01200200R</t>
  </si>
  <si>
    <t>Ověření, identifikace a vytýčení polohy podzemních IS</t>
  </si>
  <si>
    <t>3 "vytýčení IS jejich správci</t>
  </si>
  <si>
    <t>117</t>
  </si>
  <si>
    <t>032803000</t>
  </si>
  <si>
    <t>Ostatní vybavení staveniště</t>
  </si>
  <si>
    <t>https://podminky.urs.cz/item/CS_URS_2022_01/032803000</t>
  </si>
  <si>
    <t>34+23+22+21 "konstrukce potažená plachtovinou</t>
  </si>
  <si>
    <t>ochranná bariéra proti prachu při vrtání kotev</t>
  </si>
  <si>
    <t>Složitý terén staveniště</t>
  </si>
  <si>
    <t>118</t>
  </si>
  <si>
    <t>062503000</t>
  </si>
  <si>
    <t>https://podminky.urs.cz/item/CS_URS_2022_01/062503000</t>
  </si>
  <si>
    <t>přesuny hmot  
skrápění komunikace, skrápění hmot proti prachu  
vyvážení sociálních zařízení 1x týdně  
mimořádné odvodňování komunikace</t>
  </si>
  <si>
    <t xml:space="preserve">  SO 01.1.4</t>
  </si>
  <si>
    <t>7B km 397.680 - 397.750 - ŽSp - výstavba pracovních ploch a ZS pod svahem</t>
  </si>
  <si>
    <t>SO 01.1.4</t>
  </si>
  <si>
    <t>122251104</t>
  </si>
  <si>
    <t>Odkopávky a prokopávky nezapažené strojně v hornině třídy těžitelnosti I skupiny 3 přes 100 do 500 m3</t>
  </si>
  <si>
    <t>https://podminky.urs.cz/item/CS_URS_2022_01/122251104</t>
  </si>
  <si>
    <t>4,6*50,0</t>
  </si>
  <si>
    <t>terénní úpravy na místě 1. etapa</t>
  </si>
  <si>
    <t>155,0*2</t>
  </si>
  <si>
    <t>na mezidepo 1 a zpět</t>
  </si>
  <si>
    <t>167151111</t>
  </si>
  <si>
    <t>Nakládání, skládání a překládání neulehlého výkopku nebo sypaniny strojně nakládání, množství přes 100 m3, z hornin třídy těžitelnosti I, skupiny 1 až</t>
  </si>
  <si>
    <t>https://podminky.urs.cz/item/CS_URS_2022_01/167151111</t>
  </si>
  <si>
    <t>155,0</t>
  </si>
  <si>
    <t>na mezidepu 1</t>
  </si>
  <si>
    <t>171151111</t>
  </si>
  <si>
    <t>Uložení sypanin do násypů strojně s rozprostřením sypaniny ve vrstvách a s hrubým urovnáním zhutněných z hornin nesoudržných sypkých</t>
  </si>
  <si>
    <t>https://podminky.urs.cz/item/CS_URS_2022_01/171151111</t>
  </si>
  <si>
    <t>50,0*5,0*0,62 "násyp prac. ploch 2. et.</t>
  </si>
  <si>
    <t>násyp z vytěžené zeminy</t>
  </si>
  <si>
    <t>75,0*1,8</t>
  </si>
  <si>
    <t>291211111</t>
  </si>
  <si>
    <t>Zřízení zpevněné plochy ze silničních panelů osazených do lože tl. 50 mm z kameniva</t>
  </si>
  <si>
    <t>https://podminky.urs.cz/item/CS_URS_2022_01/291211111</t>
  </si>
  <si>
    <t>pracovní plochy a ZS pod svahem</t>
  </si>
  <si>
    <t>59381006</t>
  </si>
  <si>
    <t>panel silniční 3,00x1,00x0,215m</t>
  </si>
  <si>
    <t>34 "100/3</t>
  </si>
  <si>
    <t>uložení panelů na 12 měsíců</t>
  </si>
  <si>
    <t>421952211</t>
  </si>
  <si>
    <t>Dřevěné deskové mostní nosné konstrukce lávka z fošen tvrdých</t>
  </si>
  <si>
    <t>https://podminky.urs.cz/item/CS_URS_2022_01/421952211</t>
  </si>
  <si>
    <t>0,1*0,15*3,5*3*17 "nosník 100/150/3500 mm 
0,025*0,1*3,5*8*17 "zábradlí 
0,025*0,1*4,0*8*17 "zavětrování 
0,1*0,1*3,0*2*17 "sloupy 
0,06*0,06*1,5*2*18 "zábr. Sloup 
0,1*0,15*1,5*1*18 "nosník 
0,1*0,025*1,3*1*500 "podlaha</t>
  </si>
  <si>
    <t>lávka pro pěší dl. 50 m š. 1,2 m - ZS pod svahem, tesařská kce z hraněného řeziva</t>
  </si>
  <si>
    <t>4219522R</t>
  </si>
  <si>
    <t>Zajištění lávky pro pěší ocel. lany proti snesení velkou vodou - lano pr. 12 mm (360 m), spony (108 ks)</t>
  </si>
  <si>
    <t>Podklad ze štěrkodrti ŠD s rozprostřením a zhutněním plochy přes 100 m2, po zhutnění tl. 100 mm</t>
  </si>
  <si>
    <t>https://podminky.urs.cz/item/CS_URS_2022_01/564831111</t>
  </si>
  <si>
    <t>100,0 "ŠD 0-32</t>
  </si>
  <si>
    <t>564851111</t>
  </si>
  <si>
    <t>Podklad ze štěrkodrti ŠD s rozprostřením a zhutněním plochy přes 100 m2, po zhutnění tl. 150 mm</t>
  </si>
  <si>
    <t>https://podminky.urs.cz/item/CS_URS_2022_01/564851111</t>
  </si>
  <si>
    <t>40,0*4,0 "ŠD 0-32 
40,0*4,0 "ŠD 0-32</t>
  </si>
  <si>
    <t>https://podminky.urs.cz/item/CS_URS_2022_01/919721122</t>
  </si>
  <si>
    <t>40,0*4,0 "pod ŠD 0-32 
40,0*4,0 "pod ŠD 0-32</t>
  </si>
  <si>
    <t>998218111</t>
  </si>
  <si>
    <t>Přesun hmot pro mosty dřevěné vodorovná dopravní vzdálenost do 100 m výška mostu do 10 m</t>
  </si>
  <si>
    <t>https://podminky.urs.cz/item/CS_URS_2022_01/998218111</t>
  </si>
  <si>
    <t>011002002</t>
  </si>
  <si>
    <t>Fotodokumentace</t>
  </si>
  <si>
    <t>https://podminky.urs.cz/item/CS_URS_2022_01/030001000</t>
  </si>
  <si>
    <t>stav. buňka, WC, oplocení ZS 50 m, ostraha 300 dní</t>
  </si>
  <si>
    <t>031002001</t>
  </si>
  <si>
    <t>Ochrana zařízení dráhy (sloupy, cedule, měření PPK, atp.)</t>
  </si>
  <si>
    <t>034002002</t>
  </si>
  <si>
    <t>Zabezpečení staveniště - uzavření turistických cest, tabulky v terénu, sdělení na Mapy.cz, KČT a demontáž po stavbě</t>
  </si>
  <si>
    <t>043203002R</t>
  </si>
  <si>
    <t>Monitoring povodňový, hlášení od Povodí Vltavy, denní</t>
  </si>
  <si>
    <t>1 "po dobu cca 12 měsíců</t>
  </si>
  <si>
    <t xml:space="preserve">  SO 01.1.5</t>
  </si>
  <si>
    <t>7B km 397.680 - 397.750 - ŽSp - demontáže a odstranění dočasných konstrukcí a ploch</t>
  </si>
  <si>
    <t>SO 01.1.5</t>
  </si>
  <si>
    <t>113107161</t>
  </si>
  <si>
    <t>Odstranění podkladů nebo krytů strojně plochy jednotlivě přes 50 m2 do 200 m2 s přemístěním hmot na skládku na vzdálenost do 20 m nebo s naložením na</t>
  </si>
  <si>
    <t>https://podminky.urs.cz/item/CS_URS_2022_01/113107161</t>
  </si>
  <si>
    <t>100,0 "podkl. ŠD panel. plochy</t>
  </si>
  <si>
    <t>113151111</t>
  </si>
  <si>
    <t>Rozebírání zpevněných ploch s přemístěním na skládku na vzdálenost do 20 m nebo s naložením na dopravní prostředek ze silničních panelů</t>
  </si>
  <si>
    <t>https://podminky.urs.cz/item/CS_URS_2022_01/113151111</t>
  </si>
  <si>
    <t>100,0 "DMTŽ panelové plochy</t>
  </si>
  <si>
    <t>https://podminky.urs.cz/item/CS_URS_2022_01/113311111</t>
  </si>
  <si>
    <t>https://podminky.urs.cz/item/CS_URS_2022_01/113311121</t>
  </si>
  <si>
    <t>100,0 "odstranění zpevněných ploch a ZS</t>
  </si>
  <si>
    <t>(0+2,5+4,6+6,5+6,2)/5*40 "odtěžení prac. ramp</t>
  </si>
  <si>
    <t>Odstranění manip. prac. ploch a přístup. komunikace pod svahem</t>
  </si>
  <si>
    <t>(160+100+160)*0,1 "ornice</t>
  </si>
  <si>
    <t>prostor po likvidaci ZS a zpevněných ploch</t>
  </si>
  <si>
    <t>42 "ornice</t>
  </si>
  <si>
    <t>158,4*1,8 Přepočtené koeficientem množství</t>
  </si>
  <si>
    <t>181351103</t>
  </si>
  <si>
    <t>Rozprostření a urovnání ornice v rovině nebo ve svahu sklonu do 1:5 strojně při souvislé ploše přes 100 do 500 m2, tl. vrstvy do 200 mm</t>
  </si>
  <si>
    <t>https://podminky.urs.cz/item/CS_URS_2022_01/181351103</t>
  </si>
  <si>
    <t>160+100+160</t>
  </si>
  <si>
    <t>181411131</t>
  </si>
  <si>
    <t>Založení trávníku na půdě předem připravené plochy do 1000 m2 výsevem včetně utažení parkového v rovině nebo na svahu do 1:5</t>
  </si>
  <si>
    <t>https://podminky.urs.cz/item/CS_URS_2022_01/181411131</t>
  </si>
  <si>
    <t>00572410</t>
  </si>
  <si>
    <t>osivo směs travní parková</t>
  </si>
  <si>
    <t>KG</t>
  </si>
  <si>
    <t>420*0,02 Přepočtené koeficientem množství</t>
  </si>
  <si>
    <t>185804312</t>
  </si>
  <si>
    <t>Zalití rostlin vodou plochy záhonů jednotlivě přes 20 m2</t>
  </si>
  <si>
    <t>https://podminky.urs.cz/item/CS_URS_2022_01/185804312</t>
  </si>
  <si>
    <t>6,3*10</t>
  </si>
  <si>
    <t>185851121</t>
  </si>
  <si>
    <t>Dovoz vody pro zálivku rostlin na vzdálenost do 1000 m</t>
  </si>
  <si>
    <t>https://podminky.urs.cz/item/CS_URS_2022_01/185851121</t>
  </si>
  <si>
    <t>420,0*0,015*10</t>
  </si>
  <si>
    <t>185851129</t>
  </si>
  <si>
    <t>Dovoz vody pro zálivku rostlin Příplatek k ceně za každých dalších i započatých 1000 m</t>
  </si>
  <si>
    <t>https://podminky.urs.cz/item/CS_URS_2022_01/185851129</t>
  </si>
  <si>
    <t>63,0*20</t>
  </si>
  <si>
    <t>34*1,0</t>
  </si>
  <si>
    <t>zalití po demontáži kotev</t>
  </si>
  <si>
    <t>34*6*0,015*1,35</t>
  </si>
  <si>
    <t>Komuniakce pozemní</t>
  </si>
  <si>
    <t>543131125</t>
  </si>
  <si>
    <t>Úprava geometrické polohy koleje všech soustav pražce betonové</t>
  </si>
  <si>
    <t>https://podminky.urs.cz/item/CS_URS_2022_01/543131125</t>
  </si>
  <si>
    <t>544191181</t>
  </si>
  <si>
    <t>Měření geometrických parametrů koleje všech soustav</t>
  </si>
  <si>
    <t>https://podminky.urs.cz/item/CS_URS_2022_01/544191181</t>
  </si>
  <si>
    <t>150,0 "obnovení provozu na trati</t>
  </si>
  <si>
    <t>789</t>
  </si>
  <si>
    <t>Povrchové úpravy ocelových konstrukcí a technologických zařízení</t>
  </si>
  <si>
    <t>789327311</t>
  </si>
  <si>
    <t>Nátěr ocelových konstrukcí třídy III dvousložkový polyuretanový základní, tloušťky do 80 µm</t>
  </si>
  <si>
    <t>https://podminky.urs.cz/item/CS_URS_2022_01/789327311</t>
  </si>
  <si>
    <t>0,9*34</t>
  </si>
  <si>
    <t>nátěry převázek a táhel kotev</t>
  </si>
  <si>
    <t>789327316</t>
  </si>
  <si>
    <t>Nátěr ocelových konstrukcí třídy III dvousložkový polyuretanový mezivrstva, tloušťky do 80 µm</t>
  </si>
  <si>
    <t>https://podminky.urs.cz/item/CS_URS_2022_01/789327316</t>
  </si>
  <si>
    <t>789327321</t>
  </si>
  <si>
    <t>Nátěr ocelových konstrukcí třídy III dvousložkový polyuretanový krycí (vrchní), tloušťky do 80 µm</t>
  </si>
  <si>
    <t>https://podminky.urs.cz/item/CS_URS_2022_01/789327321</t>
  </si>
  <si>
    <t>985311112</t>
  </si>
  <si>
    <t>Reprofilace betonu sanačními maltami na cementové bázi ručně stěn, tloušťky přes 10 do 20 mm</t>
  </si>
  <si>
    <t>https://podminky.urs.cz/item/CS_URS_2022_01/985311112</t>
  </si>
  <si>
    <t>34*0,5*0,5</t>
  </si>
  <si>
    <t>místa injektáže po zrušených kotvách</t>
  </si>
  <si>
    <t>997221551</t>
  </si>
  <si>
    <t>Vodorovná doprava suti bez naložení, ale se složením a s hrubým urovnáním ze sypkých materiálů, na vzdálenost do 1 km</t>
  </si>
  <si>
    <t>https://podminky.urs.cz/item/CS_URS_2022_01/997221551</t>
  </si>
  <si>
    <t>17,0  "poklad. ŠD panel. plochy</t>
  </si>
  <si>
    <t>997221559</t>
  </si>
  <si>
    <t>Vodorovná doprava suti bez naložení, ale se složením a s hrubým urovnáním Příplatek k ceně za každý další i započatý 1 km přes 1 km</t>
  </si>
  <si>
    <t>https://podminky.urs.cz/item/CS_URS_2022_01/997221559</t>
  </si>
  <si>
    <t>17*54</t>
  </si>
  <si>
    <t>997221571</t>
  </si>
  <si>
    <t>Vodorovná doprava vybouraných hmot bez naložení, ale se složením a s hrubým urovnáním na vzdálenost do 1 km</t>
  </si>
  <si>
    <t>https://podminky.urs.cz/item/CS_URS_2022_01/997221571</t>
  </si>
  <si>
    <t>35,5 "panely</t>
  </si>
  <si>
    <t>997221579</t>
  </si>
  <si>
    <t>Vodorovná doprava vybouraných hmot bez naložení, ale se složením a s hrubým urovnáním na vzdálenost Příplatek k ceně za každý další i započatý 1 km př</t>
  </si>
  <si>
    <t>https://podminky.urs.cz/item/CS_URS_2022_01/997221579</t>
  </si>
  <si>
    <t>35,5*54 Přepočtené koeficientem množství</t>
  </si>
  <si>
    <t>NEOCEŇOVAT - Poplatek za uložení stavebního odpadu na skládce (skládkovné) z plastických hmot zatříděného do Katalogu odpadů pod kódem 17 02 03, vč. dopravy</t>
  </si>
  <si>
    <t>0,05 "geomříž</t>
  </si>
  <si>
    <t>997013814R</t>
  </si>
  <si>
    <t>905</t>
  </si>
  <si>
    <t>NEOCEŇOVAT - Poplatek za uložení stavebního odpadu na skládce (skládkovné) z izolačních materiálů zatříděného do Katalogu odpadů pod kódem 17 06 04, vč. dopravy</t>
  </si>
  <si>
    <t>0,08 "geotextilie</t>
  </si>
  <si>
    <t>039103000</t>
  </si>
  <si>
    <t>Rozebrání, bourání a odvoz zařízení staveniště</t>
  </si>
  <si>
    <t>https://podminky.urs.cz/item/CS_URS_2022_01/039103000</t>
  </si>
  <si>
    <t>043194002</t>
  </si>
  <si>
    <t>Kontrolní zkoušky na trati, zabezpečovací zařízení, průjezdný profil</t>
  </si>
  <si>
    <t xml:space="preserve">  SO 02.1</t>
  </si>
  <si>
    <t>3B - km 387,350 - 387,450 ŽSp</t>
  </si>
  <si>
    <t>SO 02.1</t>
  </si>
  <si>
    <t>111251101</t>
  </si>
  <si>
    <t>Odstranění křovin a stromů s odstraněním kořenů strojně průměru kmene do 100 mm v rovině nebo ve svahu sklonu terénu do 1:5, při celkové ploše do 100</t>
  </si>
  <si>
    <t>popis položky</t>
  </si>
  <si>
    <t>30,0 "výška 5 m</t>
  </si>
  <si>
    <t>Technická specifikace</t>
  </si>
  <si>
    <t>30,0 "rozhrnutí na místě</t>
  </si>
  <si>
    <t>113106241</t>
  </si>
  <si>
    <t>40*3,0*1,0</t>
  </si>
  <si>
    <t>113107124</t>
  </si>
  <si>
    <t>Odstranění podkladů nebo krytů ručně s přemístěním hmot na skládku na vzdálenost do 3 m nebo s naložením na dopravní prostředek z kameniva hrubého drc</t>
  </si>
  <si>
    <t>165,4*2,05*0,1 "celk. tl. 820 mm</t>
  </si>
  <si>
    <t>50,0*4,0 "přístupové komunikace</t>
  </si>
  <si>
    <t>113107324</t>
  </si>
  <si>
    <t>Odstranění podkladů nebo krytů strojně plochy jednotlivě do 50 m2 s přemístěním hmot na skládku na vzdálenost do 3 m nebo s naložením na dopravní pros</t>
  </si>
  <si>
    <t>165,4*2,05*0,9 "celk. tl. 820 mm</t>
  </si>
  <si>
    <t>2*3,5*14+3,5*14 "demontáž geotextilie z průchodu 
4*(12+28)+30,0 "přístupové komunikace 
54*1,3 "převedení příkopu</t>
  </si>
  <si>
    <t>114203201</t>
  </si>
  <si>
    <t>Očištění lomového kamene nebo betonových tvárnic získaných při rozebrání dlažeb, záhozů, rovnanin a soustřeďovacích staveb od hlíny nebo písku</t>
  </si>
  <si>
    <t>64,4 "rovnaniny u mostních izolací</t>
  </si>
  <si>
    <t>114203301</t>
  </si>
  <si>
    <t>Třídění lomového kamene nebo betonových tvárnic získaných při rozebrání dlažeb, záhozů, rovnanin a soustřeďovacích staveb podle druhu, velikosti nebo</t>
  </si>
  <si>
    <t>2*2,3*14,0 "ručně</t>
  </si>
  <si>
    <t>115101201</t>
  </si>
  <si>
    <t>Čerpání vody na dopravní výšku do 10 m s uvažovaným průměrným přítokem do 500 l/min</t>
  </si>
  <si>
    <t>10*24</t>
  </si>
  <si>
    <t>115101301</t>
  </si>
  <si>
    <t>Pohotovost záložní čerpací soupravy pro dopravní výšku do 10 m s uvažovaným průměrným přítokem do 500 l/min</t>
  </si>
  <si>
    <t>116951201</t>
  </si>
  <si>
    <t>Úprava zemin vápnem nebo směsnými hydraulickými pojivy za účelem zlepšení mechanických vlastností a zpracovatelnosti, bez dodávky materiálu u hrubých</t>
  </si>
  <si>
    <t>58522150</t>
  </si>
  <si>
    <t>cement portlandský směsný CEM II 32,5MPa</t>
  </si>
  <si>
    <t>147,0*52,5/1000</t>
  </si>
  <si>
    <t>2*2,3*14,0 "opatrně rozebrat, nepoškodit izolaci</t>
  </si>
  <si>
    <t>131213702</t>
  </si>
  <si>
    <t>Hloubení jam ručně zapažených i nezapažených s urovnáním dna do předepsaného profilu a spádu v hornině třídy těžitelnosti I skupiny 3 nesoudržných</t>
  </si>
  <si>
    <t>2,0 "protihluková stěna demontáž 
(6+6)*14*0,05 "cca 5% z objemu výkopů tř.3</t>
  </si>
  <si>
    <t>131251104</t>
  </si>
  <si>
    <t>Hloubení nezapažených jam a zářezů strojně s urovnáním dna do předepsaného profilu a spádu v hornině třídy těžitelnosti I skupiny 3 přes 100 do 500 m3</t>
  </si>
  <si>
    <t>(6+6)*14*0,95 "přechodová oblast</t>
  </si>
  <si>
    <t>139911121</t>
  </si>
  <si>
    <t>Bourání konstrukcí v hloubených vykopávkách ručně s přemístěním suti na hromady na vzdálenost do 20 m nebo s naložením na dopravní prostředek z betonu</t>
  </si>
  <si>
    <t>1,0 "pro DMTŽ šachty Š14 
5*0,8*0,6 "rýha pro vedení</t>
  </si>
  <si>
    <t>162551108</t>
  </si>
  <si>
    <t>(6,5+4)*14*2 "zemina pro zlepšení cementem</t>
  </si>
  <si>
    <t>uložit pro zpětné použití - deponie - tam a zpět</t>
  </si>
  <si>
    <t>162551128</t>
  </si>
  <si>
    <t>64,4*2 "kam. rovnaniny ručně rozebírané</t>
  </si>
  <si>
    <t>147,0 "výkopek pro zlepšení cementem</t>
  </si>
  <si>
    <t>167151102</t>
  </si>
  <si>
    <t>Nakládání, skládání a překládání neulehlého výkopku nebo sypaniny strojně nakládání, množství do 100 m3, z horniny třídy těžitelnosti II, skupiny 4 a</t>
  </si>
  <si>
    <t>64,4 "kam. rovnanina - deponie</t>
  </si>
  <si>
    <t>171112222</t>
  </si>
  <si>
    <t>Uložení sypaniny do násypů pro spodní stavbu železnic ručně s rozprostřením sypaniny ve vrstvách, s hrubým urovnáním a ručním hutněním objemu přes 3 m</t>
  </si>
  <si>
    <t>2*2,3*14,0 "rovnat opatrně</t>
  </si>
  <si>
    <t>58380652R</t>
  </si>
  <si>
    <t>kámen lomový neupravený tříděný frakce 125/250</t>
  </si>
  <si>
    <t>2*2,3*14,0*0,1 
6,44*3 Přepočtené koeficientem množství</t>
  </si>
  <si>
    <t>dokup materiálu pro kam. rovnaninu 10%</t>
  </si>
  <si>
    <t>171152111</t>
  </si>
  <si>
    <t>Uložení sypaniny do zhutněných násypů pro silnice, dálnice a letiště s rozprostřením sypaniny ve vrstvách, s hrubým urovnáním a uzavřením povrchu násy</t>
  </si>
  <si>
    <t>54,0*0,5 "přístupové komunikace</t>
  </si>
  <si>
    <t>podkladní a vyrovnávací vrstvy</t>
  </si>
  <si>
    <t>54,0*0,5 
27*1,8 Přepočtené koeficientem množství</t>
  </si>
  <si>
    <t>26,4+6,44+3,4</t>
  </si>
  <si>
    <t>171251201</t>
  </si>
  <si>
    <t>Uložení sypaniny na skládky nebo meziskládky bez hutnění s upravením uložené sypaniny do předepsaného tvaru</t>
  </si>
  <si>
    <t>5,0*0,8*0,6-(5,0*0,15) "levostranná drenáž 
(6+6)*14,0 "přechodová oblast</t>
  </si>
  <si>
    <t>58343810</t>
  </si>
  <si>
    <t>kamenivo drcené hrubé frakce 4/8</t>
  </si>
  <si>
    <t>1,65 "levostranná drenáž 
1,65*1,8 Přepočtené koeficientem množství</t>
  </si>
  <si>
    <t>58344169</t>
  </si>
  <si>
    <t>štěrkodrť frakce 0/32 OTP ČD</t>
  </si>
  <si>
    <t>(6+6)*14,0 
168*1,8 Přepočtené koeficientem množství</t>
  </si>
  <si>
    <t>Základní</t>
  </si>
  <si>
    <t>2*4,5*14,0 "geotextilie přes rovnaninu</t>
  </si>
  <si>
    <t>69311080</t>
  </si>
  <si>
    <t>geotextilie netkaná separační, ochranná, filtrační, drenážní PES 200g/m2</t>
  </si>
  <si>
    <t>126*1,2 Přepočtené koeficientem množství</t>
  </si>
  <si>
    <t>212752414</t>
  </si>
  <si>
    <t>Trativody z drenážních trubek pro liniové stavby a komunikace se zřízením štěrkového lože pod trubky a s jejich obsypem v otevřeném výkopu trubka koru</t>
  </si>
  <si>
    <t>5,0 "levostranná drenáž 
2*14,0 "přechodová oblast</t>
  </si>
  <si>
    <t>271572211</t>
  </si>
  <si>
    <t>Podsyp pod základové konstrukce se zhutněním a urovnáním povrchu ze štěrkopísku netříděného</t>
  </si>
  <si>
    <t>2,0*2,0*0,1*2 "sloupy PHS</t>
  </si>
  <si>
    <t>vodorovné konstrukce</t>
  </si>
  <si>
    <t>457451133</t>
  </si>
  <si>
    <t>Ochranná betonová vrstva na izolaci přesýpaných objektů tloušťky 60 mm s vyhlazením povrchu s výztuží ze sítí C 25/30</t>
  </si>
  <si>
    <t>3,7*14 "vodorovná tvrdá ochrana izolace mostovky tl. 50 mm</t>
  </si>
  <si>
    <t>458311121</t>
  </si>
  <si>
    <t>Výplňové klíny a filtrační vrstvy za opěrou z betonu hutněného po vrstvách výplňového prostého</t>
  </si>
  <si>
    <t>2*0,5*0,4*14,0 "zásyp výkopu beton C12/15</t>
  </si>
  <si>
    <t>pozemní komunikace</t>
  </si>
  <si>
    <t>543131131</t>
  </si>
  <si>
    <t>Přesná úprava geometrické polohy koleje všech soustav pražce betonové</t>
  </si>
  <si>
    <t>4,0*50,0 "přístupové komunikace</t>
  </si>
  <si>
    <t>40*3,0*1,0 "přístupové komunikace</t>
  </si>
  <si>
    <t>https://podminky.urs.cz/item/CS_URS_2021_02/711112001</t>
  </si>
  <si>
    <t>7,5*14,0+18</t>
  </si>
  <si>
    <t>oprava mostních izolací</t>
  </si>
  <si>
    <t>https://podminky.urs.cz/item/CS_URS_2021_02/11163150</t>
  </si>
  <si>
    <t>123,0+51,8 
174,8*0,00034 Přepočtené koeficientem množství</t>
  </si>
  <si>
    <t>711131811</t>
  </si>
  <si>
    <t>Odstranění izolace proti zemní vlhkosti na ploše vodorovné V</t>
  </si>
  <si>
    <t>https://podminky.urs.cz/item/CS_URS_2021_02/711131811</t>
  </si>
  <si>
    <t>3,7*14,0 "asf. pásy</t>
  </si>
  <si>
    <t>711131821</t>
  </si>
  <si>
    <t>Odstranění izolace proti zemní vlhkosti na ploše svislé S</t>
  </si>
  <si>
    <t>https://podminky.urs.cz/item/CS_URS_2021_02/711131821</t>
  </si>
  <si>
    <t>(11,2-3,7)*14+18 "asf. pásy</t>
  </si>
  <si>
    <t>711142559</t>
  </si>
  <si>
    <t>Provedení izolace proti zemní vlhkosti pásy přitavením NAIP na ploše svislé S</t>
  </si>
  <si>
    <t>https://podminky.urs.cz/item/CS_URS_2021_02/711142559</t>
  </si>
  <si>
    <t>62833158</t>
  </si>
  <si>
    <t>pás asfaltový natavitelný oxidovaný tl 4,0mm typu G200 S40 s vložkou ze skleněné tkaniny, s jemnozrnným minerálním posypem</t>
  </si>
  <si>
    <t>https://podminky.urs.cz/item/CS_URS_2021_02/62833158</t>
  </si>
  <si>
    <t>123,0+51,8 
174,8*1,221 Přepočtené koeficientem množství</t>
  </si>
  <si>
    <t>711191001</t>
  </si>
  <si>
    <t>Provedení nátěru adhezního můstku na ploše vodorovné V</t>
  </si>
  <si>
    <t>https://podminky.urs.cz/item/CS_URS_2021_02/711191001</t>
  </si>
  <si>
    <t>711191011</t>
  </si>
  <si>
    <t>Provedení nátěru adhezního můstku na ploše svislé S</t>
  </si>
  <si>
    <t>https://podminky.urs.cz/item/CS_URS_2021_02/711191011</t>
  </si>
  <si>
    <t>58581220</t>
  </si>
  <si>
    <t>adhezní můstek pod izolační a vyrovnávací lepící hmoty</t>
  </si>
  <si>
    <t>https://podminky.urs.cz/item/CS_URS_2021_02/58581220</t>
  </si>
  <si>
    <t>51,8+123 
174,8*0,1265 Přepočtené koeficientem množství</t>
  </si>
  <si>
    <t>711311001</t>
  </si>
  <si>
    <t>Provedení izolace mostovek natěradly a tmely za studena nátěrem lakem asfaltovým penetračním</t>
  </si>
  <si>
    <t>https://podminky.urs.cz/item/CS_URS_2021_02/711311001</t>
  </si>
  <si>
    <t>3,7*14,0</t>
  </si>
  <si>
    <t>75</t>
  </si>
  <si>
    <t>711331382</t>
  </si>
  <si>
    <t>Provedení izolace mostovek pásy na sucho AIP nebo tkaniny</t>
  </si>
  <si>
    <t>https://podminky.urs.cz/item/CS_URS_2021_02/711331382</t>
  </si>
  <si>
    <t>3,7*14,0 "geotextilie 
3,7*14,0 "separační PE folie</t>
  </si>
  <si>
    <t>76</t>
  </si>
  <si>
    <t>69311172</t>
  </si>
  <si>
    <t>geotextilie PP s ÚV stabilizací 300g/m2</t>
  </si>
  <si>
    <t>https://podminky.urs.cz/item/CS_URS_2021_02/69311172</t>
  </si>
  <si>
    <t>3,7*14,0 
51,8*1,1 Přepočtené koeficientem množství</t>
  </si>
  <si>
    <t>77</t>
  </si>
  <si>
    <t>28329042</t>
  </si>
  <si>
    <t>fólie PE separační či ochranná tl 0,2mm</t>
  </si>
  <si>
    <t>https://podminky.urs.cz/item/CS_URS_2021_02/28329042</t>
  </si>
  <si>
    <t>711341564</t>
  </si>
  <si>
    <t>Provedení izolace mostovek pásy přitavením NAIP</t>
  </si>
  <si>
    <t>https://podminky.urs.cz/item/CS_URS_2021_02/711341564</t>
  </si>
  <si>
    <t>998711101</t>
  </si>
  <si>
    <t>https://podminky.urs.cz/item/CS_URS_2021_02/998711101</t>
  </si>
  <si>
    <t>713</t>
  </si>
  <si>
    <t>Izolace tepelné</t>
  </si>
  <si>
    <t>713130851</t>
  </si>
  <si>
    <t>Odstranění tepelné izolace stěn a příček z rohoží, pásů, dílců, desek, bloků připevněných lepením z polystyrenu, tloušťka izolace do 100 mm</t>
  </si>
  <si>
    <t>https://podminky.urs.cz/item/CS_URS_2021_02/713130851</t>
  </si>
  <si>
    <t>3,2*2*14,0+18,0</t>
  </si>
  <si>
    <t>713131145</t>
  </si>
  <si>
    <t>Montáž tepelné izolace stěn rohožemi, pásy, deskami, dílci, bloky (izolační materiál ve specifikaci) lepením bodově</t>
  </si>
  <si>
    <t>https://podminky.urs.cz/item/CS_URS_2021_02/713131145</t>
  </si>
  <si>
    <t>3,2*2*14,0+18 "viz E.2.1.3</t>
  </si>
  <si>
    <t>28376461</t>
  </si>
  <si>
    <t>deska z polystyrénu XPS, hrana polodrážková a hladký povrch 700kPa tl 50mm</t>
  </si>
  <si>
    <t>https://podminky.urs.cz/item/CS_URS_2021_02/28376461</t>
  </si>
  <si>
    <t>(3,2*2*14,0+18,0)*1,03</t>
  </si>
  <si>
    <t>998713101</t>
  </si>
  <si>
    <t>Přesun hmot pro izolace tepelné stanovený z hmotnosti přesunovaného materiálu vodorovná dopravní vzdálenost do 50 m v objektech výšky do 6 m</t>
  </si>
  <si>
    <t>https://podminky.urs.cz/item/CS_URS_2021_02/998713101</t>
  </si>
  <si>
    <t>715</t>
  </si>
  <si>
    <t>Izolace proti chemickým vlivům</t>
  </si>
  <si>
    <t>715191010</t>
  </si>
  <si>
    <t>Provedení izolace stavebních konstrukcí - doplňkové práce položení ochranné textilie v jedné vrstvě na ploše svislé</t>
  </si>
  <si>
    <t>https://podminky.urs.cz/item/CS_URS_2021_02/715191010</t>
  </si>
  <si>
    <t>3,2*2*14+18</t>
  </si>
  <si>
    <t>69311179</t>
  </si>
  <si>
    <t>geotextilie PP s ÚV stabilizací 700g/m2</t>
  </si>
  <si>
    <t>https://podminky.urs.cz/item/CS_URS_2021_02/69311179</t>
  </si>
  <si>
    <t>3,2*2*14+18 
107,6*1,1 Přepočtené koeficientem množství</t>
  </si>
  <si>
    <t>998715101</t>
  </si>
  <si>
    <t>Přesun hmot pro izolace proti chemickým vlivům stanovený z hmotnosti přesunovaného materiálu vodorovná dopravní vzdálenost do 50 m v objektech výšky d</t>
  </si>
  <si>
    <t>https://podminky.urs.cz/item/CS_URS_2021_02/998715101</t>
  </si>
  <si>
    <t>871365251</t>
  </si>
  <si>
    <t>Kanalizační potrubí z tvrdého PVC v otevřeném výkopu ve sklonu do 20 %, hladkého plnostěnného vícevrstvého, tuhost třídy SN 16 DN 250</t>
  </si>
  <si>
    <t>7,0 "dočasné převedení vody v příkopu</t>
  </si>
  <si>
    <t>871365811</t>
  </si>
  <si>
    <t>Bourání stávajícího potrubí z PVC nebo polypropylenu PP v otevřeném výkopu DN přes 150 do 250</t>
  </si>
  <si>
    <t>5,0 "demontáž levostranné drenáže 
2*14,0 "drenáž přechodová oblast</t>
  </si>
  <si>
    <t>890811811</t>
  </si>
  <si>
    <t>Bourání šachet a jímek ručně velikosti obestavěného prostoru do 1,5 m3 z plastu</t>
  </si>
  <si>
    <t>1 "rozebrání HDPE šachty Š14 a uskladnění</t>
  </si>
  <si>
    <t>892383922</t>
  </si>
  <si>
    <t>Proplach vodovodního potrubí při opravách jednoduchý (bez dezinfekce) DN od 250 do 350</t>
  </si>
  <si>
    <t>126+16 "vyčištění a propláchnutí stávající drenáže</t>
  </si>
  <si>
    <t>894812321R</t>
  </si>
  <si>
    <t>Osazení původní revizní šachty</t>
  </si>
  <si>
    <t>1 "osazení původní šachty Š14</t>
  </si>
  <si>
    <t>895270431</t>
  </si>
  <si>
    <t>Proplachovací a kontrolní šachta z PE-HD pro drenáže liniových staveb DN 600 užitné výšky do 750 mm šachtové prodloužení světlé hloubky 1000 mm</t>
  </si>
  <si>
    <t>2 "trubka pro čerpací jímku dočasné drenáže</t>
  </si>
  <si>
    <t>895270436</t>
  </si>
  <si>
    <t>Proplachovací a kontrolní šachta z PE-HD pro drenáže liniových staveb DN 600 užitné výšky do 750 mm Příplatek k cenám -0431 - 0433 za uříznutí šachtov</t>
  </si>
  <si>
    <t>918221112R</t>
  </si>
  <si>
    <t>Osazení původního sloupu PHS vč. základu</t>
  </si>
  <si>
    <t>918241234R</t>
  </si>
  <si>
    <t>Osazení původních panelů PHS</t>
  </si>
  <si>
    <t>(4,1*2+6,1+2,19)*2,5 "viz E.2.1.4</t>
  </si>
  <si>
    <t>4*(12,0+28,0)+30,0 "přístupové komunikace, 54,0*1,3 "přístupové komunikace</t>
  </si>
  <si>
    <t>965042141</t>
  </si>
  <si>
    <t>Bourání mazanin betonových nebo z litého asfaltu tl. do 100 mm, plochy přes 4 m2</t>
  </si>
  <si>
    <t>https://podminky.urs.cz/item/CS_URS_2021_02/965042141</t>
  </si>
  <si>
    <t>3,7*14,0*0,05 "tl. 50 mm</t>
  </si>
  <si>
    <t>bet. deska kryjící izolaci mostovky</t>
  </si>
  <si>
    <t>965049111</t>
  </si>
  <si>
    <t>Bourání mazanin Příplatek k cenám za bourání mazanin betonových se svařovanou sítí, tl. do 100 mm</t>
  </si>
  <si>
    <t>https://podminky.urs.cz/item/CS_URS_2021_02/965049111</t>
  </si>
  <si>
    <t>966006511R</t>
  </si>
  <si>
    <t>Odstranění sloupů PHS založených do patek železobetonových vč. základu - dočasné přemístění mimo stavbu</t>
  </si>
  <si>
    <t>Poznámka k položce: technologie popsána v TZ</t>
  </si>
  <si>
    <t>966006613</t>
  </si>
  <si>
    <t>Odstranění protihlukových stěn betonových, šířky přes 4 do 6 m</t>
  </si>
  <si>
    <t>https://podminky.urs.cz/item/CS_URS_2021_02/966006613</t>
  </si>
  <si>
    <t>(4,1*2+6,1+2,19)*2,5 "viz E.2.1.4 - vč. uložení na mezideponii</t>
  </si>
  <si>
    <t>dočasné odebrání pohltivých panelů</t>
  </si>
  <si>
    <t>11,2*14,0+18,0</t>
  </si>
  <si>
    <t>přechodová oblast - omytí kce tlakovou vodou</t>
  </si>
  <si>
    <t>985311111</t>
  </si>
  <si>
    <t>Reprofilace betonu sanačními maltami na cementové bázi ručně stěn, tloušťky do 10 mm</t>
  </si>
  <si>
    <t>https://podminky.urs.cz/item/CS_URS_2021_02/985311111</t>
  </si>
  <si>
    <t>(11,2-3,7)*14,0*0,5 "cca 50% plochy 18,0</t>
  </si>
  <si>
    <t>985311311</t>
  </si>
  <si>
    <t>Reprofilace betonu sanačními maltami na cementové bázi ručně rubu kleneb a podlah, tloušťky do 10 mm</t>
  </si>
  <si>
    <t>https://podminky.urs.cz/item/CS_URS_2021_02/985311311</t>
  </si>
  <si>
    <t>3,7*14,0*0,5 "cca 50% plochy</t>
  </si>
  <si>
    <t>985331219</t>
  </si>
  <si>
    <t>Dodatečné vlepování betonářské výztuže včetně vyvrtání a vyčištění otvoru chemickou maltou průměr výztuže 25 mm</t>
  </si>
  <si>
    <t>https://podminky.urs.cz/item/CS_URS_2021_02/985331219</t>
  </si>
  <si>
    <t>6*0,32 "na základy pro sloupy PHS</t>
  </si>
  <si>
    <t>13021019</t>
  </si>
  <si>
    <t>tyč ocelová kruhová žebírková DIN 488 jakost B500B (10 505) výztuž do betonu D 25mm</t>
  </si>
  <si>
    <t>https://podminky.urs.cz/item/CS_URS_2021_02/13021019</t>
  </si>
  <si>
    <t>6*0,45*3,85/1000</t>
  </si>
  <si>
    <t>upravit s okem - svařit spoj</t>
  </si>
  <si>
    <t>přesun sutě</t>
  </si>
  <si>
    <t>NEOCEŇOVAT - Uložení stavebního odpadu na skládce (skládkovné) z armovaného betonu zatříděného do Katalogu odpadů pod kódem 17 01 01, vč. dopravy</t>
  </si>
  <si>
    <t>5,698 "bet. Mazanina 
0,114 "bet. Mazanina</t>
  </si>
  <si>
    <t>0,326 "geotextilie 
0,495 "potrubí 
0,320 "šachta z plastu 
0,646 "polystyrén</t>
  </si>
  <si>
    <t>907</t>
  </si>
  <si>
    <t>NEOCEŇOVAT - Uložení stavebního odpadu na skládce (skládkovné) z izolačních materiálů zatříděného do Katalogu odpadů pod kódem 17 06 04, vč. dopravy</t>
  </si>
  <si>
    <t>0,207+0,554 "asf. pásy</t>
  </si>
  <si>
    <t>158,954 "kamenivo</t>
  </si>
  <si>
    <t>998241021</t>
  </si>
  <si>
    <t>Přesun hmot pro dráhy kolejové jakéhokoliv rozsahu dopravní vzdálenost do 5 000 m</t>
  </si>
  <si>
    <t>https://podminky.urs.cz/item/CS_URS_2021_02/998241021</t>
  </si>
  <si>
    <t>VRN 1</t>
  </si>
  <si>
    <t>VRN 4</t>
  </si>
  <si>
    <t>043154001</t>
  </si>
  <si>
    <t>Zkoušky hutnicí (statickou deskou)</t>
  </si>
  <si>
    <t>043154002</t>
  </si>
  <si>
    <t>Zkoušky hutnicí (objemoměrem a dynamickou deskou)</t>
  </si>
  <si>
    <t>VRN 7</t>
  </si>
  <si>
    <t>VRN 9</t>
  </si>
  <si>
    <t xml:space="preserve">  SO 02.1.1</t>
  </si>
  <si>
    <t>8A km 399,710 - 399,735 - ŽSp - příprava překladiště a staveniště, stavební práce</t>
  </si>
  <si>
    <t>SO 02.1.1</t>
  </si>
  <si>
    <t>119001422</t>
  </si>
  <si>
    <t>Dočasné zajištění podzemního potrubí nebo vedení ve výkopišti ve stavu i poloze, ve kterých byla na začátku zemních prací a to s podepřením, vzepřením</t>
  </si>
  <si>
    <t>https://podminky.urs.cz/item/CS_URS_2022_01/119001422</t>
  </si>
  <si>
    <t>119003213</t>
  </si>
  <si>
    <t>Pomocné konstrukce při zabezpečení výkopu svislé ocelové mobilní oplocení, výšky do 1,5 m panely vyplněné profilovaným plechem zřízení</t>
  </si>
  <si>
    <t>https://podminky.urs.cz/item/CS_URS_2022_01/119003213</t>
  </si>
  <si>
    <t>150,0 "příprava překladiště 
60,0*2 "příprava staveniště</t>
  </si>
  <si>
    <t>131213712</t>
  </si>
  <si>
    <t>Hloubení zapažených jam ručně s urovnáním dna do předepsaného profilu a spádu v hornině třídy těžitelnosti I skupiny 3 nesoudržných</t>
  </si>
  <si>
    <t>https://podminky.urs.cz/item/CS_URS_2022_01/131213712</t>
  </si>
  <si>
    <t>0,6*0,6*(50+60)</t>
  </si>
  <si>
    <t>výkopové práce ručně - pro IS</t>
  </si>
  <si>
    <t>https://podminky.urs.cz/item/CS_URS_2022_01/131251104</t>
  </si>
  <si>
    <t>6,0 "hl. 0,5 m, překladiště - pomocná rampa ke koleji  
(5,9*26+6,5*16)*1,2 "stavební práce</t>
  </si>
  <si>
    <t>výkopek přímo ukládat za kolej na deponii</t>
  </si>
  <si>
    <t>162251102</t>
  </si>
  <si>
    <t>https://podminky.urs.cz/item/CS_URS_2022_01/162251102</t>
  </si>
  <si>
    <t>0,6*0,6*(50+60)*2 "na ZS 50 m a zpět</t>
  </si>
  <si>
    <t>162751117</t>
  </si>
  <si>
    <t>https://podminky.urs.cz/item/CS_URS_2022_01/162751117</t>
  </si>
  <si>
    <t>20,0  "pomocná rampa na koleji (14 km), pro zásyp - místní zemina z SO 01.1, respektive 01.2</t>
  </si>
  <si>
    <t>162751119</t>
  </si>
  <si>
    <t>https://podminky.urs.cz/item/CS_URS_2022_01/162751119</t>
  </si>
  <si>
    <t>20,0*4 "na stavbu</t>
  </si>
  <si>
    <t>20*2 "pro zásyp jámy z mezideponie 1 (SO 01.1.3), naložení a vyložení z vozidla 
(4,5+7,56+48,72+5,494+20+(37,44*0,05)+(110*0,35*0,1))*2 "naložení a vyložení materiálu z motorového vozíku MUV</t>
  </si>
  <si>
    <t>12,0*0,1 "ŠD 0-32 TL. 100 mm 
33,0*0,1 "ŠD 0-32 TL. 100 mm</t>
  </si>
  <si>
    <t>příprava překladiště - pomocná rampa ke koleji</t>
  </si>
  <si>
    <t>58344171</t>
  </si>
  <si>
    <t>štěrkodrť frakce 0/32</t>
  </si>
  <si>
    <t>4,5*1,8</t>
  </si>
  <si>
    <t>(244,488+20,0)*1,8</t>
  </si>
  <si>
    <t>https://podminky.urs.cz/item/CS_URS_2022_01/171251201</t>
  </si>
  <si>
    <t>6,0 "hl. 0,5 m "překladiště - pomocná rampa ke koleji  
(5,9*26+6,5*16)*1,2 "stavební práce</t>
  </si>
  <si>
    <t>z hloubení rovnou za kolej na ZS</t>
  </si>
  <si>
    <t>20,0  "pomocná rampa na koleji, zásyp - místní zemina z SO 01.1, respektive 01.2 
0,15*1,2*(26+16) "zásypy konstrukce ŠD frakce 4/8, stavební práce 
0,7*(26+16)*1,2 "zásypy konstrukcí ze zemin vhodných do násypu, hutněno ID 0.95, výkopek z deponií za kolejemi bez převozu 
0,76*(26+16)*1,1 "zásypy před konstrukcí z místních zemin  ID 0,85, výkopek z deponií za kolejemi bez převozu</t>
  </si>
  <si>
    <t>0,15*1,2*(26+16)*1,8</t>
  </si>
  <si>
    <t>181951112</t>
  </si>
  <si>
    <t>Úprava pláně vyrovnáním výškových rozdílů strojně v hornině třídy těžitelnosti I, skupiny 1 až 3 se zhutněním</t>
  </si>
  <si>
    <t>https://podminky.urs.cz/item/CS_URS_2022_01/181951112</t>
  </si>
  <si>
    <t>200 "terénní úpravy - deponie</t>
  </si>
  <si>
    <t>271542211R</t>
  </si>
  <si>
    <t>Podsyp pod základové konstrukce se zhutněním a urovnáním povrchu ze štěrkodrtě 0-32</t>
  </si>
  <si>
    <t>1*(26+16)*1,16</t>
  </si>
  <si>
    <t>pod nové gabiony</t>
  </si>
  <si>
    <t>274123902</t>
  </si>
  <si>
    <t>Montáž základových pasů ze železobetonu hmotnosti přes 1 do 4 t</t>
  </si>
  <si>
    <t>https://podminky.urs.cz/item/CS_URS_2022_01/274123902</t>
  </si>
  <si>
    <t>7 "pomocná rampa na koleji</t>
  </si>
  <si>
    <t>příprava překladiště</t>
  </si>
  <si>
    <t>BB001</t>
  </si>
  <si>
    <t>betonové bloky AB1R 1600/800/800 mm d/š/v</t>
  </si>
  <si>
    <t>327215141</t>
  </si>
  <si>
    <t>Opěrné zdi z drátokamenných gravitačních konstrukcí (gabionů) z lomového kamene neupraveného výplňového na sucho ze svařovaných panelů z ocelových sít</t>
  </si>
  <si>
    <t>https://podminky.urs.cz/item/CS_URS_2022_01/327215141</t>
  </si>
  <si>
    <t>(26+16)*(1,6*1+1*0,7)-20,025</t>
  </si>
  <si>
    <t>ručně plnit na místě (odpočet objemu původního materiálu)</t>
  </si>
  <si>
    <t>327215181</t>
  </si>
  <si>
    <t>Montáž opěrných zdí z drátokamenných gravitačních konstrukcí (gabionů) s vyplněním kamenem na sucho (materiál ve specifikaci) ze svařovaných panelů z</t>
  </si>
  <si>
    <t>https://podminky.urs.cz/item/CS_URS_2022_01/327215181</t>
  </si>
  <si>
    <t>22,25*0,9 "ručně plnit na místě</t>
  </si>
  <si>
    <t>výplň z 90% materiálu původních gabionů</t>
  </si>
  <si>
    <t>46-M?</t>
  </si>
  <si>
    <t>Zemní práce při extr.mont.pracích</t>
  </si>
  <si>
    <t>460661512</t>
  </si>
  <si>
    <t>Kabelové lože z písku včetně podsypu, zhutnění a urovnání povrchu pro kabely nn zakryté plastovou fólií, šířky přes 25 do 50 cm</t>
  </si>
  <si>
    <t>https://podminky.urs.cz/item/CS_URS_2022_01/460661512</t>
  </si>
  <si>
    <t>110 "elektro a datové sítě</t>
  </si>
  <si>
    <t>ukládání IS za rub nové konstrukce</t>
  </si>
  <si>
    <t>511501255</t>
  </si>
  <si>
    <t>Zřízení kolejového lože z hrubého drceného kameniva</t>
  </si>
  <si>
    <t>https://podminky.urs.cz/item/CS_URS_2022_01/511501255</t>
  </si>
  <si>
    <t>1,09*(26+16)*1,2</t>
  </si>
  <si>
    <t>58344005</t>
  </si>
  <si>
    <t>kamenivo drcené hrubé frakce 32/63 třída BI OTP ČD</t>
  </si>
  <si>
    <t>54,936*0,1 "dokup jen 10% 
součet 5,494*1,9 Přepočtené koeficientem množství</t>
  </si>
  <si>
    <t>564831011</t>
  </si>
  <si>
    <t>Podklad ze štěrkodrti ŠD s rozprostřením a zhutněním plochy jednotlivě do 100 m2, po zhutnění tl. 100 mm</t>
  </si>
  <si>
    <t>https://podminky.urs.cz/item/CS_URS_2022_01/564831011</t>
  </si>
  <si>
    <t>200,0 "ŠD 0-32</t>
  </si>
  <si>
    <t>staveniště - deponie</t>
  </si>
  <si>
    <t>584121109</t>
  </si>
  <si>
    <t>Osazení silničních dílců ze železového betonu s podkladem z kameniva těženého do tl. 40 mm jakéhokoliv druhu a velikosti, na plochu jednotlivě přes 15</t>
  </si>
  <si>
    <t>https://podminky.urs.cz/item/CS_URS_2022_01/584121109</t>
  </si>
  <si>
    <t>10*3,0*1,0 "siln. panely pro uložení 3x1 m</t>
  </si>
  <si>
    <t>59381188R</t>
  </si>
  <si>
    <t>panel silniční IZD 300/100/22 JP 20 t 300x100x21,5 cm - pronájem vč. dopravy</t>
  </si>
  <si>
    <t>nájem 3 měsíců + nakládka a vykládka 8 ks + doprava na místo stavby</t>
  </si>
  <si>
    <t>Úpravy povrchů, podlahy a osazování výplní</t>
  </si>
  <si>
    <t>619996145R</t>
  </si>
  <si>
    <t>Ochrana konstrukcí - separační geotextilie na rubu gabionu 150 g/m2</t>
  </si>
  <si>
    <t>5*(26+16)*1,1</t>
  </si>
  <si>
    <t>separační geotextilie na rubu gabionu 150 g/m2</t>
  </si>
  <si>
    <t>741</t>
  </si>
  <si>
    <t>Elektroinstalace - silnoproud</t>
  </si>
  <si>
    <t>74112020R</t>
  </si>
  <si>
    <t>Ukládání IS (elektro a datové sítě původní) za rub nové konstrukce - vrácení vyvěšených kabelů</t>
  </si>
  <si>
    <t>MUV</t>
  </si>
  <si>
    <t>922501115</t>
  </si>
  <si>
    <t>Drážní stezka mezi kolejemi ve stanicích a podél kolejí ve stanicích a na trati z drti kamenné se zhutněním vrstvy 50 mm</t>
  </si>
  <si>
    <t>https://podminky.urs.cz/item/CS_URS_2022_01/922501115</t>
  </si>
  <si>
    <t>52,0*0,6*1,2</t>
  </si>
  <si>
    <t>Doprava z překladiště a zpět, operační pojezdy</t>
  </si>
  <si>
    <t>981511118</t>
  </si>
  <si>
    <t>Demolice konstrukcí objektů postupným rozebíráním konstrukcí drátokamenných (gabionů)</t>
  </si>
  <si>
    <t>https://podminky.urs.cz/item/CS_URS_2022_01/981511118</t>
  </si>
  <si>
    <t>(1,6+0,625)*10,0</t>
  </si>
  <si>
    <t>gabionové zdi dl. 10 m</t>
  </si>
  <si>
    <t>998152111</t>
  </si>
  <si>
    <t>Přesun hmot pro zdi a valy samostatné montované z dílců železobetonových nebo z předpjatého betonu vodorovná dopravní vzdálenost do 50 m, pro zdi výšk</t>
  </si>
  <si>
    <t>https://podminky.urs.cz/item/CS_URS_2022_01/998152111</t>
  </si>
  <si>
    <t>998152196</t>
  </si>
  <si>
    <t>Přesun hmot pro zdi a valy samostatné montované z dílců železobetonových nebo z předpjatého betonu Příplatek k ceně za zvětšený přesun přes vymezenou</t>
  </si>
  <si>
    <t>https://podminky.urs.cz/item/CS_URS_2022_01/998152196</t>
  </si>
  <si>
    <t>012103000R</t>
  </si>
  <si>
    <t>Geodetické práce před výstavbou -vytýčení rozsahu stavby</t>
  </si>
  <si>
    <t>VRN2</t>
  </si>
  <si>
    <t>Příprava staveniště</t>
  </si>
  <si>
    <t>023002000</t>
  </si>
  <si>
    <t>Demontáž povrchových zařízení, zajištění ochrany sítí</t>
  </si>
  <si>
    <t>https://podminky.urs.cz/item/CS_URS_2022_01/023002000</t>
  </si>
  <si>
    <t>032002000</t>
  </si>
  <si>
    <t>Vybavení staveniště</t>
  </si>
  <si>
    <t>https://podminky.urs.cz/item/CS_URS_2022_01/032002000</t>
  </si>
  <si>
    <t>příprava překladiště - stav. buňka, WC - 1x  
příprava staveniště, - WC, agregáty - 2x</t>
  </si>
  <si>
    <t>Provozní vlilvy</t>
  </si>
  <si>
    <t>076103012</t>
  </si>
  <si>
    <t>Křížení el. vedení - vypnutí kříženého VN, NN</t>
  </si>
  <si>
    <t>https://podminky.urs.cz/item/CS_URS_2022_01/076103012</t>
  </si>
  <si>
    <t>1 "odstavení trakce</t>
  </si>
  <si>
    <t>příprava překladiště, stavební práce</t>
  </si>
  <si>
    <t xml:space="preserve">  SO 02.1.2</t>
  </si>
  <si>
    <t>8A km 399,710-399,735 - ŽSp - dokončovací práce, úklid staveniště a rampy</t>
  </si>
  <si>
    <t>SO 02.1.2</t>
  </si>
  <si>
    <t>2*100 "odstranění podkladú SD 0-32, tl. 100, odvoz ZS,  vše po koleji na překladiště 5 km 
12+33 "odstranění podkladú SD 0-32, tl. 100, odstraněníá překladiště</t>
  </si>
  <si>
    <t>10*3,0*1,0 "silniční panely 10 ks</t>
  </si>
  <si>
    <t>odstranění překladiště</t>
  </si>
  <si>
    <t>119003214</t>
  </si>
  <si>
    <t>Pomocné konstrukce při zabezpečení výkopu svislé ocelové mobilní oplocení, výšky do 1,5 m panely vyplněné profilovaným plechem odstranění</t>
  </si>
  <si>
    <t>https://podminky.urs.cz/item/CS_URS_2022_01/119003214</t>
  </si>
  <si>
    <t>150 "překladiště 
60*2 "staveniště, přeprava po koleji</t>
  </si>
  <si>
    <t>122251101</t>
  </si>
  <si>
    <t>Odkopávky a prokopávky nezapažené strojně v hornině třídy těžitelnosti I skupiny 3 do 20 m3</t>
  </si>
  <si>
    <t>https://podminky.urs.cz/item/CS_URS_2022_01/122251101</t>
  </si>
  <si>
    <t>20,0 "výkop místní zeminy - překladiště</t>
  </si>
  <si>
    <t>20*1,8</t>
  </si>
  <si>
    <t>182251101</t>
  </si>
  <si>
    <t>Svahování trvalých svahů do projektovaných profilů strojně s potřebným přemístěním výkopku při svahování násypů v jakékoliv hornině</t>
  </si>
  <si>
    <t>https://podminky.urs.cz/item/CS_URS_2022_01/182251101</t>
  </si>
  <si>
    <t>52/6</t>
  </si>
  <si>
    <t>274123802</t>
  </si>
  <si>
    <t>Demontáž základových pasů ze železobetonu hmotnosti přes 1 do 4 t</t>
  </si>
  <si>
    <t>překladiště - beton. bloky</t>
  </si>
  <si>
    <t>41,65 "kamenivo</t>
  </si>
  <si>
    <t>41,65*54</t>
  </si>
  <si>
    <t>10,65 "panely</t>
  </si>
  <si>
    <t>10,65*54</t>
  </si>
  <si>
    <t>5+42/6*10</t>
  </si>
  <si>
    <t>oplocení dočasné - odvoz z místa použití</t>
  </si>
  <si>
    <t>022002003</t>
  </si>
  <si>
    <t>Zpětná montáž povrchových zařízení</t>
  </si>
  <si>
    <t>1 "buňky, WC apod.</t>
  </si>
  <si>
    <t xml:space="preserve">  SO 03.1</t>
  </si>
  <si>
    <t>9C - km 398,821 - 398,851 - ŽSp</t>
  </si>
  <si>
    <t>SO 03.1</t>
  </si>
  <si>
    <t>(409*4)*0,1</t>
  </si>
  <si>
    <t>(409*4)*0,1 "rozhrnutí na místě</t>
  </si>
  <si>
    <t>409,0*4,0 "nová přístupová cesta</t>
  </si>
  <si>
    <t>409,0*4,0 "nová přístupová cesta 
102,0 "deponie</t>
  </si>
  <si>
    <t>https://podminky.urs.cz/item/CS_URS_2021_02/116951201</t>
  </si>
  <si>
    <t>(2*9,2*5,3)*0,25*2 "ZKPP</t>
  </si>
  <si>
    <t>https://podminky.urs.cz/item/CS_URS_2021_02/58522150</t>
  </si>
  <si>
    <t>48,76*52,5/1000</t>
  </si>
  <si>
    <t>zemina zlepšená cementem 3% (=52,5 kg)</t>
  </si>
  <si>
    <t>119001423</t>
  </si>
  <si>
    <t>https://podminky.urs.cz/item/CS_URS_2021_02/119001423</t>
  </si>
  <si>
    <t>11,2+11,2 "za rubem křídla mostu</t>
  </si>
  <si>
    <t>https://podminky.urs.cz/item/CS_URS_2021_02/131251204</t>
  </si>
  <si>
    <t>1,093*(11,2+11,2) " ŠD, předpoklad opětovného využití 75% - uložit na mezideponii 
2,558*(9,2+9,2) " MZK, předpoklad opětovného využití 75% - uložit na mezideponii 
2*6,123*4,2+4*6,123*1,5*0,5 "zásyp za rubem křídel mostu - ŠP</t>
  </si>
  <si>
    <t>0,23*30 "odtěžení zeminy pod prefabrikátem 
6,90*0,5 "odtěžení zeminy pod prefabrikátem - rezerva (předpoklad 50% z celkového objemu)</t>
  </si>
  <si>
    <t>2*(2*10)</t>
  </si>
  <si>
    <t>7,5*0,6*20</t>
  </si>
  <si>
    <t>"v. 7,5m, š. 0,6m, 20ks</t>
  </si>
  <si>
    <t>7,5*20*73,1/1000</t>
  </si>
  <si>
    <t>153811112R</t>
  </si>
  <si>
    <t>Osazení kotevní tyče typu IBO R 32 s ochranným návlekem svorníku do předem osazené chráničky</t>
  </si>
  <si>
    <t>(3+3)*6,5</t>
  </si>
  <si>
    <t>SV001</t>
  </si>
  <si>
    <t>ocelová kotevní tyč typu IBO R32 dl. 6,5 m, systémový spojník tyčí 2 ks, ocel. roznášecí deska a syst.matice 2 ks, PE ochranný návlek pr. 60/1,5 mm hl</t>
  </si>
  <si>
    <t>Poznámka k položce:  
minimální únosnost na mezi pevnosti 360kN, galvanicky pozinkováno</t>
  </si>
  <si>
    <t>3+3 "3 kusy na každou dvojici křídel</t>
  </si>
  <si>
    <t>https://podminky.urs.cz/item/CS_URS_2021_02/153811211</t>
  </si>
  <si>
    <t>162351103</t>
  </si>
  <si>
    <t>https://podminky.urs.cz/item/CS_URS_2021_02/162351103</t>
  </si>
  <si>
    <t>69,802*0,75*2 "pro zpětný zásyp křídla mostu</t>
  </si>
  <si>
    <t>deponie do cca 100 m</t>
  </si>
  <si>
    <t>69,802*0,25*1.8 "přebytek výkopku, Přepočtené koeficientem množství</t>
  </si>
  <si>
    <t>https://podminky.urs.cz/item/CS_URS_2021_02/174151101</t>
  </si>
  <si>
    <t>2*6,123*4,2+4*6,123*1,5*0,5</t>
  </si>
  <si>
    <t>za rubem křídel mostu</t>
  </si>
  <si>
    <t>58331200</t>
  </si>
  <si>
    <t>štěrkopísek netříděný zásypový</t>
  </si>
  <si>
    <t>https://podminky.urs.cz/item/CS_URS_2021_02/58331200</t>
  </si>
  <si>
    <t>69,802*0,25 "dokup 25% objemu zásypu</t>
  </si>
  <si>
    <t>409,0*4,0 "rozhrnutí ke kraji nebo zahrnutí děr, urovnání povrchů před výstavbou cest do tl. 0,5 m</t>
  </si>
  <si>
    <t>přístupové cesty nové</t>
  </si>
  <si>
    <t>281601111</t>
  </si>
  <si>
    <t>Injektování s jednoduchým obturátorem nebo bez obturátoru vzestupné, tlakem do 0,60 MPa</t>
  </si>
  <si>
    <t>https://podminky.urs.cz/item/CS_URS_2021_02/281601111</t>
  </si>
  <si>
    <t>6*1,0</t>
  </si>
  <si>
    <t>výplňová injektáž ochr. návleku svorníku tlak do 0,6 Mpa, cem.suspenze c/v=2,3/1, max. 65 l suspenze na 1 svorník</t>
  </si>
  <si>
    <t>6*65/1000*1,35</t>
  </si>
  <si>
    <t>Dodávka a zřízení hlavy trvalé kotvy - PVC víko tl. stěny min. 5 mm, vyplnění hlavy pružnou protikorozní hmotou</t>
  </si>
  <si>
    <t>2*6</t>
  </si>
  <si>
    <t>0,413*30</t>
  </si>
  <si>
    <t>1,05*30+2*0,35*11</t>
  </si>
  <si>
    <t>"jednostranné bednění</t>
  </si>
  <si>
    <t>62,10*7,9/1000 "síť KARI 8/100 mm</t>
  </si>
  <si>
    <t>"viz. výkres Vzorový řez a pohled E.3.1.3</t>
  </si>
  <si>
    <t>0,06*30</t>
  </si>
  <si>
    <t>511501111</t>
  </si>
  <si>
    <t>Podkladní konstrukční vrstvy pro kolej jakékoliv tloušťky a šířky pruhu s dodáním hmot ze štěrkodrti</t>
  </si>
  <si>
    <t>https://podminky.urs.cz/item/CS_URS_2021_02/511501111</t>
  </si>
  <si>
    <t>1,093*(11,2+11,2) "ZKPP - ŠD 0-32 tl. 200 mm</t>
  </si>
  <si>
    <t>409,0*4,0 "opravy stávají cesty</t>
  </si>
  <si>
    <t>4*(10,7+1,14)</t>
  </si>
  <si>
    <t>47,36*0,00034 Přepočtené koeficientem množství</t>
  </si>
  <si>
    <t>47,36*1,221 Přepočtené koeficientem množství</t>
  </si>
  <si>
    <t>713492815</t>
  </si>
  <si>
    <t>Montáž izolace tepelné potrubí a ohybů - doplňky a konstrukční součástí ostatní úpravy vyplnění montážní pěnou potrubí a ohyby</t>
  </si>
  <si>
    <t>https://podminky.urs.cz/item/CS_URS_2021_02/713492815</t>
  </si>
  <si>
    <t>12*1,56/1000</t>
  </si>
  <si>
    <t>utěsnění prostoru mezi ochranným návlekem svorníku a stěnou vývrtu v ŽB křídle mostu - 12 otvorů</t>
  </si>
  <si>
    <t>23170001</t>
  </si>
  <si>
    <t>pěna montážní PUR nízkoexpanzní</t>
  </si>
  <si>
    <t>litr</t>
  </si>
  <si>
    <t>https://podminky.urs.cz/item/CS_URS_2021_02/23170001</t>
  </si>
  <si>
    <t>12*1,56</t>
  </si>
  <si>
    <t>69311180</t>
  </si>
  <si>
    <t>geotextilie PP s ÚV stabilizací 800g/m2</t>
  </si>
  <si>
    <t>https://podminky.urs.cz/item/CS_URS_2021_02/69311180</t>
  </si>
  <si>
    <t>4*(10,7+1,14) 
47,36*1,1 Přepočtené koeficientem množství</t>
  </si>
  <si>
    <t>871350410</t>
  </si>
  <si>
    <t>Montáž kanalizačního potrubí z plastů z polypropylenu PP korugovaného nebo žebrovaného SN 10 DN 200</t>
  </si>
  <si>
    <t>https://podminky.urs.cz/item/CS_URS_2021_02/871350410</t>
  </si>
  <si>
    <t>6*5,5 "mezi úhlové zdi</t>
  </si>
  <si>
    <t>chránička svorníku HDPE DN 200</t>
  </si>
  <si>
    <t>28613819</t>
  </si>
  <si>
    <t>trubka vodovodní HDPE (IPE) tyče 6,12m 225x12,8mm</t>
  </si>
  <si>
    <t>https://podminky.urs.cz/item/CS_URS_2021_02/28613819</t>
  </si>
  <si>
    <t>33*1,015 Přepočtené koeficientem množství</t>
  </si>
  <si>
    <t>2*10*2</t>
  </si>
  <si>
    <t>10*2</t>
  </si>
  <si>
    <t>https://podminky.urs.cz/item/CS_URS_2021_02/28613032</t>
  </si>
  <si>
    <t>10*2*0,6</t>
  </si>
  <si>
    <t>102,0 "deponie 
409,0*4,0 "opravy stávají cesty, přístupové cesty 
409,0*4,0 "nová přístupová cesta, přístupové cesty</t>
  </si>
  <si>
    <t>102,0 "deponie 
409,0*4,0 "nová přístupová cesta 
100,0*3,0 "přístupová komunikace</t>
  </si>
  <si>
    <t>0,1*30 "těsněná spára na horním povrchu 
9*0,413 "dilatační spáry</t>
  </si>
  <si>
    <t>"viz. Technická zpráva E.3.1.1</t>
  </si>
  <si>
    <t>(30+0,1+0,1) "těsněná spára na horním povrchu 
(9*1,331) "dilatační spáry</t>
  </si>
  <si>
    <t>(0,76+0,18)*30</t>
  </si>
  <si>
    <t>977151111</t>
  </si>
  <si>
    <t>Jádrové vrty diamantovými korunkami do stavebních materiálů (železobetonu, betonu, cihel, obkladů, dlažeb, kamene) průměru do 35 mm</t>
  </si>
  <si>
    <t>https://podminky.urs.cz/item/CS_URS_2021_02/977151111</t>
  </si>
  <si>
    <t>2*6*0,45 "pr. 16 mm</t>
  </si>
  <si>
    <t>pro injekt. hadičku v ŽB monol. křídle</t>
  </si>
  <si>
    <t>977151117</t>
  </si>
  <si>
    <t>Jádrové vrty diamantovými korunkami do stavebních materiálů (železobetonu, betonu, cihel, obkladů, dlažeb, kamene) průměru přes 80 do 90 mm</t>
  </si>
  <si>
    <t>https://podminky.urs.cz/item/CS_URS_2021_02/977151117</t>
  </si>
  <si>
    <t>2*6*0,44 "pr. 90 mm</t>
  </si>
  <si>
    <t>pro svorník v ŽB monol. křídle</t>
  </si>
  <si>
    <t>4*(10,7+1,14)*0,5 "cca 50% plochy</t>
  </si>
  <si>
    <t>0,213 "asf. pásy</t>
  </si>
  <si>
    <t>17,34+719,87 "kamenivo</t>
  </si>
  <si>
    <t>0,869 "geomříž 
1,39 "geotextilie</t>
  </si>
  <si>
    <t>012203000</t>
  </si>
  <si>
    <t>Geodetické práce při provádění stavby</t>
  </si>
  <si>
    <t>https://podminky.urs.cz/item/CS_URS_2021_02/012203000</t>
  </si>
  <si>
    <t>013203000</t>
  </si>
  <si>
    <t>Dokumentace stavby bez rozlišení</t>
  </si>
  <si>
    <t>https://podminky.urs.cz/item/CS_URS_2021_02/013203000</t>
  </si>
  <si>
    <t>fotodokumentace stavu:   
počáteční  
průběžná  
finální</t>
  </si>
  <si>
    <t>013274000</t>
  </si>
  <si>
    <t>Pasportizace objektu před započetím prací</t>
  </si>
  <si>
    <t>https://podminky.urs.cz/item/CS_URS_2021_02/013274000</t>
  </si>
  <si>
    <t>zařízení staveniště  
mobilní WC  
případně mobilní agregáty  
ohrazení staveniště a označení  
deponie pro skládku materiálu započítána v SO 05.1</t>
  </si>
  <si>
    <t>062303000</t>
  </si>
  <si>
    <t>Použití nezvyklých dopravních prostředků</t>
  </si>
  <si>
    <t>https://podminky.urs.cz/item/CS_URS_2021_02/062303000</t>
  </si>
  <si>
    <t>betonová směs a štětovnice - převoz na místo vlakem  
   - převoz na místo zabudování vlakem do 5 km</t>
  </si>
  <si>
    <t>074103011R</t>
  </si>
  <si>
    <t>kabelová trasa,   
dočasné podepření kabelového vedeni  
značení</t>
  </si>
  <si>
    <t>092103001</t>
  </si>
  <si>
    <t>https://podminky.urs.cz/item/CS_URS_2021_02/092103001</t>
  </si>
  <si>
    <t xml:space="preserve">  SO 04.1</t>
  </si>
  <si>
    <t>9D - km 405,457 – ŽSp</t>
  </si>
  <si>
    <t>SO 04.1</t>
  </si>
  <si>
    <t>23-M</t>
  </si>
  <si>
    <t>Úprava Hamerského koryta potoka</t>
  </si>
  <si>
    <t>129153101R</t>
  </si>
  <si>
    <t>Čištění otevřených koryt vodotečí strojně s přehozením rozpojeného nánosu do 3 m nebo s naložením na dopravní prostředek při šířce původního dna do 5</t>
  </si>
  <si>
    <t>https://podminky.urs.cz/item/CS_URS_2021_02/129153101R</t>
  </si>
  <si>
    <t>230011207R</t>
  </si>
  <si>
    <t>Montáž potrubí z trub ocelových hladkých tř. 11 až 13 O 820 mm, tl. 6,0 mm</t>
  </si>
  <si>
    <t>1403102R</t>
  </si>
  <si>
    <t>trubka ocelová podélně svařovaná hladká 800*8</t>
  </si>
  <si>
    <t>3*6 "m</t>
  </si>
  <si>
    <t>230084179R</t>
  </si>
  <si>
    <t>Demontáž potrubí přes 250 do 1000 kg D 800 mm tl 8,0 mm</t>
  </si>
  <si>
    <t>Poznámka k položce:  
Odstranění provizorního zatrubnění</t>
  </si>
  <si>
    <t>Provizorní a přístupové komunikace</t>
  </si>
  <si>
    <t>5904020120</t>
  </si>
  <si>
    <t>Vyřezání křovin porost hustý 6 a více kusů stonků na m2 plochy sklon terénu přes 1:2. Poznámka: 1. V cenách jsou započteny náklady na vyřezání a likvi</t>
  </si>
  <si>
    <t>59140750R3</t>
  </si>
  <si>
    <t>Zřízení konstrukční vrstvy pražcového podloží bez geomateriálu tl. 0,20 m. Poznámka: 1. V cenách jsou započteny náklady na naložení výzisku na dopravn</t>
  </si>
  <si>
    <t>450 "Štěrkodrť fr. 0/32 pro povrchovou úpravu cesty z obce Ústí k brodu 
750 "Štěrkodrť fr. 0/32 pro povrchovou úpravu cesty za brodem ke spodní panelové cestě  
1200 "Štěrkodrť fr. 0/63 pro povrchovou úpravu komunikace od I/21 k obci Ústí 
1200 "Makadam pro povrchovou úpravu komunikace od I/21 k obci Ústí 
171 "Podkladní vrstva fr. 0/32 pod silniční panely 
60 "Podkladní vrstva fr. 0/32 pod panely nad zatrubněním</t>
  </si>
  <si>
    <t>Povrchová úprava příjezdových cest ke staveništi</t>
  </si>
  <si>
    <t>5913065010</t>
  </si>
  <si>
    <t>Montáž dílů betonové přejezdové konstrukce v koleji vnějšího panelu. Poznámka: 1. V cenách jsou započteny náklady na montáž dílů. 2. V cenách nejsou o</t>
  </si>
  <si>
    <t>38+13</t>
  </si>
  <si>
    <t>Provizorní přístupová komunikace ze silničních panelů</t>
  </si>
  <si>
    <t>5913060010</t>
  </si>
  <si>
    <t>Demontáž dílů betonové přejezdové konstrukce vnějšího panelu. Poznámka: 1. V cenách jsou započteny náklady na demontáž konstrukce a naložení na doprav</t>
  </si>
  <si>
    <t>Poznámka k položce:  
Demontáž panelů nad zatrubněním</t>
  </si>
  <si>
    <t>5913270010</t>
  </si>
  <si>
    <t>Vložení výztužné vložky textilní nebo geosyntetické. Poznámka: 1. V cenách jsou započteny náklady na vložení vložky pro zvýšení soudržnosti vrstev asf</t>
  </si>
  <si>
    <t>220 "Geotextilie 
220 "Geomříž</t>
  </si>
  <si>
    <t>Pod silniční panely</t>
  </si>
  <si>
    <t>5915010010</t>
  </si>
  <si>
    <t>Těžení zeminy nebo horniny železničního spodku v hornině třídy těžitelnosti I skupiny 1. Poznámka: 1. V cenách jsou započteny náklady na těžení a ulož</t>
  </si>
  <si>
    <t>Poznámka k položce:  
Výzisk rozprostřít do podloží komunikací</t>
  </si>
  <si>
    <t>100 "Výkopy pro provizorní komunikace 
60*0,2 "Odtěžení materiálu po odstranění panelů nad zatrubněním s rozprostřením v místě</t>
  </si>
  <si>
    <t>5915020010</t>
  </si>
  <si>
    <t>Povrchová úprava plochy železničního spodku. Poznámka: 1. V cenách jsou započteny náklady na urovnání a úpravu ploch nebo skládek výzisku kameniva a z</t>
  </si>
  <si>
    <t>171</t>
  </si>
  <si>
    <t>Úprava plochy po vyjmutí panelů</t>
  </si>
  <si>
    <t>59381003R</t>
  </si>
  <si>
    <t>panel silniční 3,00x1,50x0,15m</t>
  </si>
  <si>
    <t>5955101020</t>
  </si>
  <si>
    <t>Kamenivo drcené štěrkodrť frakce 0/32</t>
  </si>
  <si>
    <t>(450+750+171+60)*0,2*1,7</t>
  </si>
  <si>
    <t>Pro povrchové úpravy přístupových komunikací</t>
  </si>
  <si>
    <t>5955101010</t>
  </si>
  <si>
    <t>Kamenivo drcené štěrk frakce 31,5/63 třídy min. C</t>
  </si>
  <si>
    <t>2400*0,2*1,7</t>
  </si>
  <si>
    <t>Makadam pro úpravu komunikace</t>
  </si>
  <si>
    <t>595510102R</t>
  </si>
  <si>
    <t>Kamenivo drcené štěrkodrť frakce 0/63</t>
  </si>
  <si>
    <t>1200*0,2*1,7</t>
  </si>
  <si>
    <t>Pro přístupové komunikace</t>
  </si>
  <si>
    <t>5964133010</t>
  </si>
  <si>
    <t>Geotextilie ochranné</t>
  </si>
  <si>
    <t>220</t>
  </si>
  <si>
    <t>Pod panely</t>
  </si>
  <si>
    <t>5964135000</t>
  </si>
  <si>
    <t>Geomříže výztužné</t>
  </si>
  <si>
    <t>5964161005</t>
  </si>
  <si>
    <t>Beton lehce zhutnitelný C 16/20;X0 F5 2 200 2 662</t>
  </si>
  <si>
    <t>0,5</t>
  </si>
  <si>
    <t>Na monolitickou výusť</t>
  </si>
  <si>
    <t>5955101045</t>
  </si>
  <si>
    <t>Lomový kámen tříděný pro rovnaniny</t>
  </si>
  <si>
    <t>0,6</t>
  </si>
  <si>
    <t>Na odláždění vyústění</t>
  </si>
  <si>
    <t>5964103005</t>
  </si>
  <si>
    <t>Drenážní plastové díly trubka celoperforovaná DN 150 mm</t>
  </si>
  <si>
    <t>5964133015</t>
  </si>
  <si>
    <t>Geotextilie filtrační</t>
  </si>
  <si>
    <t>340</t>
  </si>
  <si>
    <t>Do trativodu</t>
  </si>
  <si>
    <t>5964103120</t>
  </si>
  <si>
    <t>Drenážní plastové díly šachta průchozí DN 400/250 1 vtok/1 odtok DN 250 mm</t>
  </si>
  <si>
    <t>5964103125</t>
  </si>
  <si>
    <t>Drenážní plastové díly šachta odbočná DN 400/250 2 vtoky/1 odtok DN 250 mm</t>
  </si>
  <si>
    <t>Poznámka k položce:  
Š2</t>
  </si>
  <si>
    <t>5964103130</t>
  </si>
  <si>
    <t>Drenážní plastové díly prodlužovací nástavec šachty D 400, délka 3 m</t>
  </si>
  <si>
    <t>5964103135</t>
  </si>
  <si>
    <t>Drenážní plastové díly krytka šachty plastová D 400</t>
  </si>
  <si>
    <t>350*1,7</t>
  </si>
  <si>
    <t>Do konstrukční vrstvy</t>
  </si>
  <si>
    <t>5893515R</t>
  </si>
  <si>
    <t>směs stmelená cementem (kamenivo zpevněné cementem KSC)</t>
  </si>
  <si>
    <t>223</t>
  </si>
  <si>
    <t>ŠTĚRKODRŤ STABILIZOVANÁ CEMENTEM tl.min. 350mm, Id=1,00</t>
  </si>
  <si>
    <t>31316012R</t>
  </si>
  <si>
    <t>síť výztužná svařovaná DIN 488 jakost B500A 150x150mm drát D 6mm</t>
  </si>
  <si>
    <t>1*1,5</t>
  </si>
  <si>
    <t>Vyztužení podkladu odláždění z LK</t>
  </si>
  <si>
    <t>Do trativodů</t>
  </si>
  <si>
    <t>5914035450</t>
  </si>
  <si>
    <t>Zřízení otevřených odvodňovacích zařízení trativodní výusť monolitická betonová konstrukce. Poznámka: 1. V cenách jsou započteny náklady na zřízení po</t>
  </si>
  <si>
    <t>Poznámka k položce:  
Betonová monolitická výusť C16/20 na štěrkopískové vrstvě tl. 0,1m (dle VZ.L.Ž., 3.14, obr. 4)</t>
  </si>
  <si>
    <t>1,2 "m</t>
  </si>
  <si>
    <t>Vyústění z Š2</t>
  </si>
  <si>
    <t>5914035470</t>
  </si>
  <si>
    <t>Zřízení otevřených odvodňovacích zařízení trativodní výusť z lomového kamene. Poznámka: 1. V cenách jsou započteny náklady na zřízení podkladní vrstvy</t>
  </si>
  <si>
    <t>1,5</t>
  </si>
  <si>
    <t>VyústěnÍ trativodu z Š6</t>
  </si>
  <si>
    <t>5914055010</t>
  </si>
  <si>
    <t>Zřízení krytých odvodňovacích zařízení potrubí trativodu. Poznámka: 1. V cenách jsou započteny náklady na zřízení podkladní vrstvy, uložení, obsypání</t>
  </si>
  <si>
    <t>135</t>
  </si>
  <si>
    <t>Trativod DN 150</t>
  </si>
  <si>
    <t>5914055020</t>
  </si>
  <si>
    <t>Zřízení krytých odvodňovacích zařízení šachty trativodu. Poznámka: 1. V cenách jsou započteny náklady na zřízení podkladní vrstvy, uložení, obsypání a</t>
  </si>
  <si>
    <t>59140750R1</t>
  </si>
  <si>
    <t>Zřízení konstrukční vrstvy pražcového podloží bez geomateriálu tl. 0,40 m. Poznámka: 1. V cenách jsou započteny náklady na naložení výzisku na dopravn</t>
  </si>
  <si>
    <t>635</t>
  </si>
  <si>
    <t>ŠTĚRKODRŤ tl. min. 400mm, fr.0-63mm, tř.A, Id=0,95</t>
  </si>
  <si>
    <t>59140750R2</t>
  </si>
  <si>
    <t>Zřízení konstrukční vrstvy pražcového podloží bez geomateriálu tl. 0,35 m. Poznámka: 1. V cenách jsou započteny náklady na naložení výzisku na dopravn</t>
  </si>
  <si>
    <t>5915005020</t>
  </si>
  <si>
    <t>Hloubení rýh nebo jam ručně na železničním spodku v hornině třídy těžitelnosti I skupiny 2. Poznámka: 1. V cenách jsou započteny náklady na hloubení a</t>
  </si>
  <si>
    <t>Hloubení trativodu</t>
  </si>
  <si>
    <t>Součet</t>
  </si>
  <si>
    <t>558</t>
  </si>
  <si>
    <t>Výkop sanace</t>
  </si>
  <si>
    <t>133*6,5 "Úprava PTŽS vč. hutnění  
2*635 "Úprava pláně ve sklonu 5% zhutnění dle TKP</t>
  </si>
  <si>
    <t>273321511R</t>
  </si>
  <si>
    <t>Základy z betonu železového (bez výztuže) desky z betonu bez zvláštních nároků na prostředí tř. C 25/30</t>
  </si>
  <si>
    <t>https://podminky.urs.cz/item/CS_URS_2021_02/273321511R</t>
  </si>
  <si>
    <t>1*1,5*0,15</t>
  </si>
  <si>
    <t>Betonové lože pod lomový kámen</t>
  </si>
  <si>
    <t>9901000700</t>
  </si>
  <si>
    <t>Doprava obousměrná (např. dodávek z vlastních zásob zhotovitele nebo objednatele nebo výzisku) mechanizací o nosnosti do 3,5 t elektrosoučástek, montá</t>
  </si>
  <si>
    <t>1 "Odvodňovací prvky 
1 "Geotextilie a geomříže</t>
  </si>
  <si>
    <t>9902100300</t>
  </si>
  <si>
    <t>Doprava obousměrná (např. dodávek z vlastních zásob zhotovitele nebo objednatele nebo výzisku) mechanizací o nosnosti přes 3,5 t sypanin (kameniva, pí</t>
  </si>
  <si>
    <t>595+408 "Štěrkodrť 0/63 nový 
486,54 "Štěrkodrť 0/32 nový 
0,6 "Lomový kámen nový 
816 "Makadam nový</t>
  </si>
  <si>
    <t>9902200200</t>
  </si>
  <si>
    <t>Doprava obousměrná (např. dodávek z vlastních zásob zhotovitele nebo objednatele nebo výzisku) mechanizací o nosnosti přes 3,5 t objemnějšího kusového</t>
  </si>
  <si>
    <t>21,71 "Odvoz panelů na sklad investora 
2,88 "Odvoz ocelových rour na sklad investora 
0,006 "Doprava kari sítě</t>
  </si>
  <si>
    <t>9902300200</t>
  </si>
  <si>
    <t>Doprava jednosměrná (např. nakupovaného materiálu) mechanizací o nosnosti přes 3,5 t sypanin (kameniva, písku, suti, dlažebních kostek, atd.) do 20 km</t>
  </si>
  <si>
    <t>1,117 "Beton C16/20 
563,967 "KSC</t>
  </si>
  <si>
    <t>9902400400</t>
  </si>
  <si>
    <t>2,88</t>
  </si>
  <si>
    <t>Ocelové roury</t>
  </si>
  <si>
    <t>9902400800</t>
  </si>
  <si>
    <t>85,17</t>
  </si>
  <si>
    <t>Silniční panely</t>
  </si>
  <si>
    <t>9902900200</t>
  </si>
  <si>
    <t>Naložení objemnějšího kusového materiálu, vybouraných hmot Poznámka: 1. Ceny jsou určeny pro nakládání materiálu v případech, kdy není naložení součás</t>
  </si>
  <si>
    <t>13*1,67</t>
  </si>
  <si>
    <t>Překládání panelů k odvozu na sklad objednatele</t>
  </si>
  <si>
    <t>9909000100</t>
  </si>
  <si>
    <t>Uložení suti nebo hmot na oficiální skládku, vč. dopravy.</t>
  </si>
  <si>
    <t>997013811R</t>
  </si>
  <si>
    <t>902</t>
  </si>
  <si>
    <t>NEOCEŇOVAT - Uložení stavebního odpadu na skládce (skládkovné) dřevěného zatříděného do Katalogu odpadů pod kódem 17 02 01, vč. dopravy</t>
  </si>
  <si>
    <t>021101021</t>
  </si>
  <si>
    <t>Průzkumné práce pro opravy Geotechnický průzkum doplňující</t>
  </si>
  <si>
    <t>Poznámka k položce:  
Zatěžovací zkouška žel spodku</t>
  </si>
  <si>
    <t>Poznámka k položce:  
2x odebrání vzorků před stavbou na zjištění kontaminace zeminy</t>
  </si>
  <si>
    <t>031111051</t>
  </si>
  <si>
    <t>Zařízení a vybavení staveniště pronájem ploch</t>
  </si>
  <si>
    <t>Poznámka k položce:  
Pronájem pozemků</t>
  </si>
  <si>
    <t>170</t>
  </si>
  <si>
    <t>03111105R</t>
  </si>
  <si>
    <t>Zařízení a vybavení staveniště čištění komunikací</t>
  </si>
  <si>
    <t>Poznámka k položce:  
10 hodin * 70 dní</t>
  </si>
  <si>
    <t>10*70</t>
  </si>
  <si>
    <t>033111001</t>
  </si>
  <si>
    <t>Provozní vlivy Výluka silničního provozu se zajištěním objížďky</t>
  </si>
  <si>
    <t>SOUB</t>
  </si>
  <si>
    <t>Náklady související s DIO</t>
  </si>
  <si>
    <t>03311100R</t>
  </si>
  <si>
    <t>Pasportizace komunikací</t>
  </si>
  <si>
    <t>Pasportizace přístupových komunikací</t>
  </si>
  <si>
    <t>01324400R</t>
  </si>
  <si>
    <t>Technický projekt zajištění PPK</t>
  </si>
  <si>
    <t>zařízení staveniště  
mobilní WC  
případně mobilní agregáty  
ohrazení staveniště a označení  
deponie pro skládku materiálu</t>
  </si>
  <si>
    <t xml:space="preserve">  SO 05.1</t>
  </si>
  <si>
    <t>9 - km 420,800 - 422,730 - ŽSp</t>
  </si>
  <si>
    <t>SO 05.1</t>
  </si>
  <si>
    <t>https://podminky.urs.cz/item/CS_URS_2021_02/111251101</t>
  </si>
  <si>
    <t>40,0 "výška 5 m</t>
  </si>
  <si>
    <t>40,0 "rozhrnutí na místě</t>
  </si>
  <si>
    <t>113105112</t>
  </si>
  <si>
    <t>Rozebrání dlažeb z lomového kamene s přemístěním hmot na skládku na vzdálenost do 3 m nebo s naložením na dopravní prostředek, kladených na sucho se s</t>
  </si>
  <si>
    <t>https://podminky.urs.cz/item/CS_URS_2021_02/113105112</t>
  </si>
  <si>
    <t>5,8*1,4*4 "zádlažba</t>
  </si>
  <si>
    <t>113*3,0*1,0 "přístupová komunikace - na náspu 
100*3,0*1,0 "deponie</t>
  </si>
  <si>
    <t>113107130</t>
  </si>
  <si>
    <t>Odstranění podkladů nebo krytů ručně s přemístěním hmot na skládku na vzdálenost do 3 m nebo s naložením na dopravní prostředek z betonu prostého, o t</t>
  </si>
  <si>
    <t>https://podminky.urs.cz/item/CS_URS_2021_02/113107130</t>
  </si>
  <si>
    <t>(58+45+10)*3 "přístupové komunikace 
300,0 "deponie</t>
  </si>
  <si>
    <t>199,0*4,0 "nová přístupová cesta</t>
  </si>
  <si>
    <t>199,0*4,0 "nová přístupová cesta 
300,0 "deponie</t>
  </si>
  <si>
    <t>300,0 "deponie 
199,0*4,0 "nová přístupová cesta - likvidace</t>
  </si>
  <si>
    <t>122251105</t>
  </si>
  <si>
    <t>Odkopávky a prokopávky nezapažené strojně v hornině třídy těžitelnosti I skupiny 3 přes 500 do 1 000 m3</t>
  </si>
  <si>
    <t>https://podminky.urs.cz/item/CS_URS_2021_02/122251105</t>
  </si>
  <si>
    <t>580,0 "násep 
25,0 "obsyp - zatrubnění Drmoulského p.</t>
  </si>
  <si>
    <t>přístupové komunikace - likvidace</t>
  </si>
  <si>
    <t>131213102</t>
  </si>
  <si>
    <t>https://podminky.urs.cz/item/CS_URS_2021_02/131213102</t>
  </si>
  <si>
    <t>42,0*10,0*0,05 "přechodová oblast - 5% objemu</t>
  </si>
  <si>
    <t>v blízkosti kabelových vedení a izolací mostů</t>
  </si>
  <si>
    <t>42,0*10,0*0,95</t>
  </si>
  <si>
    <t>přechodová oblast</t>
  </si>
  <si>
    <t>https://podminky.urs.cz/item/CS_URS_2021_02/132111401  
Poznámka k položce:  
zemina ve třídě těžitelnosti I. dle ČSN 73 6133 (2 dle ČSN 73 3050),  
 úprava základové spáry do roviny,   
těžba předpokládána ručně,   
v objemu započítána také příprava ploch pro nastražení štětovnic</t>
  </si>
  <si>
    <t>0,28*309 "odtěžení zeminy pod prefabrikátem 
86,52*0,5 "podléhá odsouhlasení TDI, "odtěžení zeminy pod prefabrikátem - rezerva (předpoklad 50% z celkového objemu)</t>
  </si>
  <si>
    <t>https://podminky.urs.cz/item/CS_URS_2021_02/139911121</t>
  </si>
  <si>
    <t>2*0,75*6 "bourání drenážního betonu</t>
  </si>
  <si>
    <t>8*2*3 "otvor pr. 22 mm (pref. U1) 
95*2*1 "horní  otvor pr. 18 mm (pref. U3) 
95*2*1 "dolní otvor pr. 18 mm (pref. U3)</t>
  </si>
  <si>
    <t>provrtání štětovnice pro chem. kotvu</t>
  </si>
  <si>
    <t>7,5*0,6*206</t>
  </si>
  <si>
    <t>"v. 7,5m, š. 0,6m, 206ks</t>
  </si>
  <si>
    <t>2*8*5,54*0,6 "ražení do hl. 5,54 m (prefabrikáty U1) 
2*95*6,0*0,6 "ražení do hl. 6,0 m (prefabrikáty U3)</t>
  </si>
  <si>
    <t>vibroberanění, prováděno z koleje</t>
  </si>
  <si>
    <t>7,5*2*103*73,1/1000</t>
  </si>
  <si>
    <t>2 ks na každý prefabrikát</t>
  </si>
  <si>
    <t>(399+21)*2 "pro zpětný zásyp</t>
  </si>
  <si>
    <t>mezideponie do cca 100 m</t>
  </si>
  <si>
    <t>162632511</t>
  </si>
  <si>
    <t>Vodorovné přemístění výkopku pracovním vlakem bez naložení výkopku, avšak s jeho vyložením, pro jakoukoliv třídu těžitelnosti, na vzdálenost přes 2 00</t>
  </si>
  <si>
    <t>https://podminky.urs.cz/item/CS_URS_2021_02/162632511</t>
  </si>
  <si>
    <t>0,28*309*2 "odtěžení zeminy pod prefabrikátem, Přepočtené koeficientem množství 
86,52*0,5*2 "podléhá odsouhlasení TDI, "odtěžení zeminy pod prefabrikátem - rezerva (předpoklad 50% z celkového objemu), Přepočtené koeficientem množství</t>
  </si>
  <si>
    <t>přeložit na auta</t>
  </si>
  <si>
    <t>https://podminky.urs.cz/item/CS_URS_2021_02/162751117</t>
  </si>
  <si>
    <t>0,28*309*1.5 "odtěžení zeminy pod prefabrikáty, odvoz na skládku86,52*0,5 "podléhá odsouhlasení TDI, "odtěžení zeminy pod prefabrikáty - rezerva (předpoklad 50% z celkového objemu), odvoz na skládku</t>
  </si>
  <si>
    <t>https://podminky.urs.cz/item/CS_URS_2021_02/162751119</t>
  </si>
  <si>
    <t>129.78*40 Přepočtené koeficientem množství</t>
  </si>
  <si>
    <t>162852504</t>
  </si>
  <si>
    <t>Ztížení vodorovného přemístění výkopku při rekonstrukcích železnic z hornin třídy těžitelnosti I skupiny 1 až 3, na vzdálenost přes 3 000 m</t>
  </si>
  <si>
    <t>https://podminky.urs.cz/item/CS_URS_2021_02/162852504</t>
  </si>
  <si>
    <t>https://podminky.urs.cz/item/CS_URS_2021_02/167151111</t>
  </si>
  <si>
    <t>420,0 "na meziskládce pro zásyp</t>
  </si>
  <si>
    <t>https://podminky.urs.cz/item/CS_URS_2021_02/171152111</t>
  </si>
  <si>
    <t>20/2*58 "přístupová komunikace</t>
  </si>
  <si>
    <t>násep dovezeným materiálem</t>
  </si>
  <si>
    <t>58331202R</t>
  </si>
  <si>
    <t>materiál vhodný do násypu komunikace</t>
  </si>
  <si>
    <t>580*1,8 Přepočtené koeficientem množství</t>
  </si>
  <si>
    <t>129,78*1.8 "výkopek pod prefabrikáty, Přepočtené koeficientem množství 
9,0*1.8 "drenážní beton, Přepočtené koeficientem množství 
580,0*1.8 "materiál náspu - přístupová komunikace, Přepočtené koeficientem množství 
25,0*1.8 "obsyp - zatrubnění Drmoulského p</t>
  </si>
  <si>
    <t>174111311</t>
  </si>
  <si>
    <t>Zásyp sypaninou pro spodní stavbu železnic objemu přes 3 m3 se zhutněním</t>
  </si>
  <si>
    <t>https://podminky.urs.cz/item/CS_URS_2021_02/174111311</t>
  </si>
  <si>
    <t>42*10 "hutnění PS 100%, vrstvy á 300 mm</t>
  </si>
  <si>
    <t>viz E.5.1.6</t>
  </si>
  <si>
    <t>5833120R</t>
  </si>
  <si>
    <t>velmi vhodné zeminy pro hutněný zásyp</t>
  </si>
  <si>
    <t>420,0</t>
  </si>
  <si>
    <t>pro hutněný zásyp z velmi vhodných  zemin</t>
  </si>
  <si>
    <t>175151101</t>
  </si>
  <si>
    <t>Obsypání potrubí strojně sypaninou z vhodných třídy těžitelnosti I a II, skupiny 1 až 4 nebo materiálem připraveným podél výkopu ve vzdálenosti do 3 m</t>
  </si>
  <si>
    <t>https://podminky.urs.cz/item/CS_URS_2021_02/175151101</t>
  </si>
  <si>
    <t>25,0 "dočasné zatrubnění Drmoulského p.</t>
  </si>
  <si>
    <t>58337331</t>
  </si>
  <si>
    <t>štěrkopísek frakce 0/22</t>
  </si>
  <si>
    <t>CS ÚRS 2021 02</t>
  </si>
  <si>
    <t>https://podminky.urs.cz/item/CS_URS_2021_02/58337331</t>
  </si>
  <si>
    <t>25*1,8 Přepočtené koeficientem množství</t>
  </si>
  <si>
    <t>199,0*4,0 "rozhrnutí ke kraji nebo zahrnutí děr</t>
  </si>
  <si>
    <t>přístupové cesty nové, urovnání povrchů před výstavbou cest do tl. 0,5 m</t>
  </si>
  <si>
    <t>212341111</t>
  </si>
  <si>
    <t>Obetonování drenážních trub mezerovitým betonem</t>
  </si>
  <si>
    <t>https://podminky.urs.cz/item/CS_URS_2021_02/212341111</t>
  </si>
  <si>
    <t>2*0,75*6,0 "drenážní beton</t>
  </si>
  <si>
    <t>212752113R</t>
  </si>
  <si>
    <t>Trativody z drenážních trubek pro liniové stavby a komunikace bez lože trubka korugovaná sendvičová PE-HD SN 4 perforace 220° DN 200</t>
  </si>
  <si>
    <t>2*15,0 "nové drenáže - rezerva</t>
  </si>
  <si>
    <t>https://podminky.urs.cz/item/CS_URS_2021_02/212755214</t>
  </si>
  <si>
    <t>2*6,0 "nová drenáž</t>
  </si>
  <si>
    <t>213141133</t>
  </si>
  <si>
    <t>Zřízení vrstvy z geotextilie filtrační, separační, odvodňovací, ochranné, výztužné nebo protierozní ve sklonu přes 1:2 do 1:1, šířky přes 6 do 8,5 m</t>
  </si>
  <si>
    <t>https://podminky.urs.cz/item/CS_URS_2021_02/213141133</t>
  </si>
  <si>
    <t>22,0*7,0</t>
  </si>
  <si>
    <t>69311270</t>
  </si>
  <si>
    <t>geotextilie netkaná separační, ochranná, filtrační, drenážní PES 400g/m2</t>
  </si>
  <si>
    <t>https://podminky.urs.cz/item/CS_URS_2021_02/69311270</t>
  </si>
  <si>
    <t>154*1,1845 Přepočtené koeficientem množství</t>
  </si>
  <si>
    <t>https://podminky.urs.cz/item/CS_URS_2021_02/281602111</t>
  </si>
  <si>
    <t>25*8/4 "dl. 2,0m  - úsek 1, km 420,838 - 420,861 97 - zákl. spára 
13*6/4 "dl. 1,5m - úsek 2, km 420,882 23 - 420,894 26 - zákl. spára</t>
  </si>
  <si>
    <t>injektáž cem. suspenzí c/v=2,3/1 po etážích 0,25m</t>
  </si>
  <si>
    <t>https://podminky.urs.cz/item/CS_URS_2021_02/58522110</t>
  </si>
  <si>
    <t>0,36*24*1,35 "úsek 1, km 420,838 - 420,861 97 
0,21*12*1,35 "úsek 2, km 420,882 23 - 420,894 26</t>
  </si>
  <si>
    <t>https://podminky.urs.cz/item/CS_URS_2021_02/282791121</t>
  </si>
  <si>
    <t>24*2,0 "dl. 2,0m  - úsek 1, km 420,838 - 420,861 97 
12*1,5 "dl. 1,5m - úsek 2, km 420,882 23 - 420,894 26</t>
  </si>
  <si>
    <t>PVC manž. inj. trubka 34/3,5 mm, manžety á 250 mm</t>
  </si>
  <si>
    <t>327122112R</t>
  </si>
  <si>
    <t>Rovnání stávajících prefabrikátů U3 - manipulace do hm. 2500 kg, narovnání do svislé polohy, posun do 200 mm</t>
  </si>
  <si>
    <t>12,03 "prefabrikáty U3 - 4 kusy</t>
  </si>
  <si>
    <t>úsek 2 (km 420,882 23 - 420,894 26)</t>
  </si>
  <si>
    <t>327122114R</t>
  </si>
  <si>
    <t>Rovnání stávajících prefabrikátů U1 - manipulace do hm. 5000 kg, narovnání do svislé polohy, posun do 200 mm</t>
  </si>
  <si>
    <t>23,95 "prefabrikáty U1 - 8 kusů</t>
  </si>
  <si>
    <t>v úseku 1 (km 420,838 02 - 420,861 97)</t>
  </si>
  <si>
    <t>https://podminky.urs.cz/item/CS_URS_2021_02/327215181</t>
  </si>
  <si>
    <t>(0,5*0,5+0,6*0,6)*(3*6,2+5,7)+0,8*0,6*6,2 
-10,93 "odpočet původních gabionů</t>
  </si>
  <si>
    <t>58380650</t>
  </si>
  <si>
    <t>kámen lomový neupravený žula, třída I netříděný</t>
  </si>
  <si>
    <t>https://podminky.urs.cz/item/CS_URS_2021_02/58380650</t>
  </si>
  <si>
    <t>6,869*3 Přepočtené koeficientem množství</t>
  </si>
  <si>
    <t>https://podminky.urs.cz/item/CS_URS_2021_02/327324128  
Poznámka k položce:  
do VON ocenit dopravu betonu vlakem</t>
  </si>
  <si>
    <t>0,556*24,0 "prefabrikáty U1, "přibetonávka před lícem prefabrikátu, beton C 30/37 XC4, XF3 
0,413*(12+33+18+21+30+90+81) "prefabrikáty U3, "přibetonávka před lícem prefabrikátu, beton C 30/37 XC4, XF3</t>
  </si>
  <si>
    <t>1,5*24+9*0,451 "prebrikáty U1 
1,05*(12+33+18+21+30+90+81)+(102+14)*0,35</t>
  </si>
  <si>
    <t>2,99*24,0*7,9/1000 "prefabrikáty U1, "síť KARI 8/100 mm 
2,07*(12+33+18+21+30+90+81)*7,9/1000 "pref. U3, "síť KARI 8/100 mm</t>
  </si>
  <si>
    <t>348215221R</t>
  </si>
  <si>
    <t>Sestavení zdí z drátokamenných košů (gabionů) montáž svařovaných košů z ocelových sítí (materiál ve specifikaci) šířky přes 0,5 m výšky do 1,5 m</t>
  </si>
  <si>
    <t>použití původních košů pro gabiony</t>
  </si>
  <si>
    <t>0,75*0,6*(3*6,2+5,7) "opěrné zdi na trati</t>
  </si>
  <si>
    <t>348215311R</t>
  </si>
  <si>
    <t>Sestavení zdí z drátokamenných košů (gabionů) vyplnění košů lomovým kamenem neupraveným (materiál ve specifikaci) na sucho</t>
  </si>
  <si>
    <t>10,935 "použití kamene z původních gabionů</t>
  </si>
  <si>
    <t>opěrné zdi na trati</t>
  </si>
  <si>
    <t>0,06*309,0 "úprava základové spáry</t>
  </si>
  <si>
    <t>451317777</t>
  </si>
  <si>
    <t>Podklad nebo lože pod dlažbu (přídlažbu) v ploše vodorovné nebo ve sklonu do 1:5, tloušťky od 50 do 100 mm z betonu prostého</t>
  </si>
  <si>
    <t>https://podminky.urs.cz/item/CS_URS_2021_02/451317777</t>
  </si>
  <si>
    <t>28,0*6,0*0,25</t>
  </si>
  <si>
    <t>viz E.5.1.6 podkl. vrstva ŠDA tl. 250 mm</t>
  </si>
  <si>
    <t>https://podminky.urs.cz/item/CS_URS_2021_02/543131131</t>
  </si>
  <si>
    <t>199,0*4,0 "opravy stávají cesty</t>
  </si>
  <si>
    <t>pronájem na cca 50 dnů</t>
  </si>
  <si>
    <t>(113+100)*3,0*1,0 "deponie a přístupová komunikace</t>
  </si>
  <si>
    <t>silniční panely 3x1 m, tl 220 mm, 20 t</t>
  </si>
  <si>
    <t>594511111</t>
  </si>
  <si>
    <t>Dlažba nebo přídlažba z lomového kamene lomařsky upraveného rigolového v ploše vodorovné nebo ve sklonu tl. do 250 mm, bez vyplnění spár, s provedením</t>
  </si>
  <si>
    <t>https://podminky.urs.cz/item/CS_URS_2021_02/594511111</t>
  </si>
  <si>
    <t>5,8*1,5*4</t>
  </si>
  <si>
    <t>(17*4,8+4*2,5*4)*0,5</t>
  </si>
  <si>
    <t>oprava mostních izolací 50%</t>
  </si>
  <si>
    <t>60,8*0,00034 Přepočtené koeficientem množství</t>
  </si>
  <si>
    <t>60,8*1,221 Přepočtené koeficientem množství</t>
  </si>
  <si>
    <t>60,8*0,1265 Přepočtené koeficientem množství</t>
  </si>
  <si>
    <t>715100813</t>
  </si>
  <si>
    <t>Odstranění izolací v ploše do 1 m2 fólií</t>
  </si>
  <si>
    <t>https://podminky.urs.cz/item/CS_URS_2021_02/715100813</t>
  </si>
  <si>
    <t>121,6 "geotextilie na skládku</t>
  </si>
  <si>
    <t>17*4,8+4*2,5*4 "geotextilie 300 g/m2</t>
  </si>
  <si>
    <t>viz E5.1.6 - obnova izolace sv. plochy</t>
  </si>
  <si>
    <t>69311169</t>
  </si>
  <si>
    <t>geotextilie PP s ÚV stabilizací 200g/m2</t>
  </si>
  <si>
    <t>https://podminky.urs.cz/item/CS_URS_2021_02/69311169</t>
  </si>
  <si>
    <t>121,6*1,2 Přepočtené koeficientem množství</t>
  </si>
  <si>
    <t>871440430R</t>
  </si>
  <si>
    <t>Montáž a demontáž kanalizačního potrubí korugovaného SN 16 z polypropylenu DN 600</t>
  </si>
  <si>
    <t>25 "dočasné převedení Drmoulského p.</t>
  </si>
  <si>
    <t>28617281R</t>
  </si>
  <si>
    <t>trubka kanalizační PP korugovaná DN 600x6000mm SN16 - pronájem a opotřebení</t>
  </si>
  <si>
    <t>25*1,015 Přepočtené koeficientem množství</t>
  </si>
  <si>
    <t>2*103*2</t>
  </si>
  <si>
    <t>103*2</t>
  </si>
  <si>
    <t>103*2*0,6</t>
  </si>
  <si>
    <t>(58,0+10,0)*3,0 "přístupová komunikace násep, přístupové komunikace 
199,0*4,0 "opravy stávají cesty, přístupové komunikace 
199,0*4,0 "nová přístupová cesta, přístupové komunikace 
300,0 "deponie</t>
  </si>
  <si>
    <t>300,0 "pod deponii - panely 
59,0*8,0 "podklad náspu, přístupové komunikace 
(45+58)*4+16*4+100 "na náspu pod panely, přístupové komunikace 
199,0*4,0 "nová přístupová cesta</t>
  </si>
  <si>
    <t>0,1*(24+12+33+18+21+30+90+81) "těsněná spára na horním povrchu 
0,556*7 "dilatační spáry (prefabrikáty U1) 
0,413*88 "dilatační spáry (prefabrikáty U3)</t>
  </si>
  <si>
    <t>přibetonávky prefabrikátů</t>
  </si>
  <si>
    <t>24+12+33+18+21+30+90+81+16*0,1 "těsněná spára na horním povrchu 
7*1,791 "dilatační spáry (prefabrikáty U1) 
88*1,331 "dilatační spáry (prefabrikáty U3)</t>
  </si>
  <si>
    <t>(0,76+0,18)*309</t>
  </si>
  <si>
    <t>953961114</t>
  </si>
  <si>
    <t>Kotvy chemické s vyvrtáním otvoru do betonu, železobetonu nebo tvrdého kamene tmel, velikost M 16, hloubka 125 mm</t>
  </si>
  <si>
    <t>https://podminky.urs.cz/item/CS_URS_2021_02/953961114</t>
  </si>
  <si>
    <t>95*2*1 "hl. vrtu 120 mm</t>
  </si>
  <si>
    <t>kotvení prefabrikátů U3 - horní kotva</t>
  </si>
  <si>
    <t>953961115R</t>
  </si>
  <si>
    <t>Kotvy chemické s vyvrtáním otvoru do betonu, železobetonu nebo tvrdého kamene tmel, velikost M 20, hloubka 120 mm</t>
  </si>
  <si>
    <t>8*2*3 "hl. vrtu 120 mm</t>
  </si>
  <si>
    <t>kotvení prefabrikátů U1</t>
  </si>
  <si>
    <t>95*2*1 "hl. vrtu 250 mm</t>
  </si>
  <si>
    <t>kotvení prefabrikátů U3 - dolní kotva</t>
  </si>
  <si>
    <t>953965141R</t>
  </si>
  <si>
    <t>Kotvy chemické s vyvrtáním otvoru kotevní šrouby (závitová tyč) pro chemické kotvy, velikost M 20, délka 190 mm</t>
  </si>
  <si>
    <t>https://podminky.urs.cz/item/CS_URS_2021_02/981511118</t>
  </si>
  <si>
    <t>0,75*0,6*(3*6,2+5,7) "uschování kamene i košů pro zpětné použití</t>
  </si>
  <si>
    <t>demontáž stávajících gabionů ručně rozebráním</t>
  </si>
  <si>
    <t>(1,21+0,18)*24+(0,76+0,18)*(12+33+18+21+30+90+81) "očištění stávajících prefabrikátů líc + horní povrch 
17*4,8+4*2,5*4,0 "přechodová oblast</t>
  </si>
  <si>
    <t>997013501</t>
  </si>
  <si>
    <t>Odvoz suti a vybouraných hmot na skládku nebo meziskládku se složením, na vzdálenost do 1 km</t>
  </si>
  <si>
    <t>https://podminky.urs.cz/item/CS_URS_2021_02/997013501</t>
  </si>
  <si>
    <t>25,151 "gabiony vč. výplně na meziskládku</t>
  </si>
  <si>
    <t>997013509</t>
  </si>
  <si>
    <t>Odvoz suti a vybouraných hmot na skládku nebo meziskládku se složením, na vzdálenost Příplatek k ceně za každý další i započatý 1 km přes 1 km</t>
  </si>
  <si>
    <t>https://podminky.urs.cz/item/CS_URS_2021_02/997013509</t>
  </si>
  <si>
    <t>25,151 "gabiony vč. výplně na stavbu</t>
  </si>
  <si>
    <t>997221612</t>
  </si>
  <si>
    <t>Nakládání na dopravní prostředky pro vodorovnou dopravu vybouraných hmot</t>
  </si>
  <si>
    <t>https://podminky.urs.cz/item/CS_URS_2021_02/997221612</t>
  </si>
  <si>
    <t>0,548 "geomříž 
0,877 "geotextilie 
1,094 "z odd. 715 - geotextilie</t>
  </si>
  <si>
    <t>NEOCEŇOVAT - Uložení stavebního odpadu na skládce (skládkovné) z prostého betonu zatříděného do Katalogu odpadů pod kódem 17 01 01, vč. dopravy</t>
  </si>
  <si>
    <t>7,795 "bet. lože dlažby</t>
  </si>
  <si>
    <t>108,63+350,24 "kamenivo 
15,59 "kamenná dlažba</t>
  </si>
  <si>
    <t>111</t>
  </si>
  <si>
    <t>112</t>
  </si>
  <si>
    <t>113</t>
  </si>
  <si>
    <t>114</t>
  </si>
  <si>
    <t>115</t>
  </si>
  <si>
    <t>116</t>
  </si>
  <si>
    <t>119</t>
  </si>
  <si>
    <t>120</t>
  </si>
  <si>
    <t xml:space="preserve">  SO 11-11-01</t>
  </si>
  <si>
    <t>Odvodnění paty násypu v km 366,720-366,900</t>
  </si>
  <si>
    <t>SO 11-11-01</t>
  </si>
  <si>
    <t>skládka 20km</t>
  </si>
  <si>
    <t>136,85*2,0=273.700 [A]</t>
  </si>
  <si>
    <t>1. Položka obsahuje:  
 – veškeré poplatky provozovateli skládky, recyklační linky nebo jiného zařízení na zpracování nebo likvidaci odpadů související s převzetím, uložením, zpracováním nebo likvidací odpadu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</si>
  <si>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12110</t>
  </si>
  <si>
    <t>SEJMUTÍ ORNICE NEBO LESNÍ PŮDY</t>
  </si>
  <si>
    <t>OTSKP 2023</t>
  </si>
  <si>
    <t>195,5*2=391.000 [A] 
Celkem: A;ponecháno na místě do 1km ke zpětnému použití, přebytečný materiál bude odvezen na místo určené investorem=391.000 [B]</t>
  </si>
  <si>
    <t>položka zahrnuje sejmutí ornice bez ohledu na tloušťku vrstvy a její vodorovnou dopravu  
nezahrnuje uložení na trvalou skládku</t>
  </si>
  <si>
    <t>12373A</t>
  </si>
  <si>
    <t>ODKOP PRO SPOD STAVBU SILNIC A ŽELEZNIC TŘ. I - BEZ DOPRAVY</t>
  </si>
  <si>
    <t>Výkopy zeminy pro zpevněný příkop 
(195,5*0,7)=136.850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</si>
  <si>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</si>
  <si>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</si>
  <si>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</si>
  <si>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viz položka 123738 
(195,5*0,7)=136.850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</si>
  <si>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</si>
  <si>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</si>
  <si>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</si>
  <si>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erozní rýhy 
86=86.000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</si>
  <si>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</si>
  <si>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18222</t>
  </si>
  <si>
    <t>ROZPROSTŘENÍ ORNICE VE SVAHU V TL DO 0,15M</t>
  </si>
  <si>
    <t>195,5*2=391.000 [A]</t>
  </si>
  <si>
    <t>položka zahrnuje:  
nutné přemístění ornice z dočasných skládek vzdálených do 50m  
rozprostření ornice v předepsané tloušťce ve svahu přes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</si>
  <si>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</si>
  <si>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</si>
  <si>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</si>
  <si>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</si>
  <si>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</si>
  <si>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  
zahrnuje nutné zalití a hnojení</t>
  </si>
  <si>
    <t>451312</t>
  </si>
  <si>
    <t>PODKLADNÍ A VÝPLŇOVÉ VRSTVY Z PROSTÉHO BETONU C12/15</t>
  </si>
  <si>
    <t>Betonové lože pod příkopovou tvárnici 
195,5*0,25=48.875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</si>
  <si>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</si>
  <si>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451313</t>
  </si>
  <si>
    <t>PODKLADNÍ A VÝPLŇOVÉ VRSTVY Z PROSTÉHO BETONU C16/20</t>
  </si>
  <si>
    <t>Výústění zpevněného příkopu přes polní cestu, přejízdné 
pod dlažbu  
11*0,1=1.100 [A]</t>
  </si>
  <si>
    <t>465512</t>
  </si>
  <si>
    <t>DLAŽBY Z LOMOVÉHO KAMENE NA MC</t>
  </si>
  <si>
    <t>Výústění zpevněného příkopu přes polní cestu, přejízdné 
11*0,2=2.200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</si>
  <si>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</si>
  <si>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513550</t>
  </si>
  <si>
    <t>KOLEJOVÉ LOŽE - DOPLNĚNÍ Z KAMENIVA HRUBÉHO DRCENÉHO (ŠTĚRK)</t>
  </si>
  <si>
    <t>35=35.000 [A]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</si>
  <si>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</si>
  <si>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400=400.000 [A]</t>
  </si>
  <si>
    <t>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Způsob měření:  
- Měří se délka koleje ve smyslu ČSN 73 6360, tj. v ose koleje.</t>
  </si>
  <si>
    <t>935232</t>
  </si>
  <si>
    <t>PŘÍKOPOVÉ ŽLABY Z BETON TVÁRNIC ŠÍŘ DO 1200MM DO BETONU TL 100MM</t>
  </si>
  <si>
    <t>Příkopové tvárnice TZZ3 
195,5=195.500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</si>
  <si>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</si>
  <si>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 xml:space="preserve">  SO 13-11-01</t>
  </si>
  <si>
    <t>Drážní stezka v km 384,350 - 384,500</t>
  </si>
  <si>
    <t>SO 13-11-01</t>
  </si>
  <si>
    <t>skládka 12km</t>
  </si>
  <si>
    <t>(184,6+5,960)*2,0=381.120 [A]</t>
  </si>
  <si>
    <t>NEOCEŇOVAT - POPLATKY ZA LIKVIDACŮ ODPADŮ NEKONTAMINOVANÝCH - 17 01 01  BETON Z DEMOLIC OBJEKTŮ, ZÁKLADŮ TV - VČETNĚ DOPRAVY</t>
  </si>
  <si>
    <t>3,4*2,5=8.500 [A] 
Celkové množství 8.500000=8.500 [B]</t>
  </si>
  <si>
    <t>13173A</t>
  </si>
  <si>
    <t>HLOUBENÍ JAM ZAPAŽ I NEPAŽ TŘ. I - BEZ DOPRAVY</t>
  </si>
  <si>
    <t>Úprava svahu, skládka 2km vlak + 10km autem 
142*1,3=184.600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</si>
  <si>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</si>
  <si>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13183A</t>
  </si>
  <si>
    <t>HLOUBENÍ JAM ZAPAŽ I NEPAŽ TŘ II - BEZ DOPRAVY</t>
  </si>
  <si>
    <t>Výkop pro usazení krabicových dílů U3 
59,6*0,1=5.960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</si>
  <si>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</si>
  <si>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Zásyp stezky štěrkodrtí fr. 0/32 
0,18*142=25.560 [A]</t>
  </si>
  <si>
    <t>Základy</t>
  </si>
  <si>
    <t>227821</t>
  </si>
  <si>
    <t>MIKROPILOTY KOMPLET D DO 100MM NA POVRCHU</t>
  </si>
  <si>
    <t>172,8=172.800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</si>
  <si>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</si>
  <si>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23317R</t>
  </si>
  <si>
    <t>Pažiny z oceli S235JR</t>
  </si>
  <si>
    <t>`142ks - C-profil 200x40x15x3mm = 6kg 
144ks - Plech 190x170x5mm = 1,27kg 
144ks - Objímka z pásoviny 50x8mm = 0,82kg 
288ks M30 30mm` 
1159,96/1000=1.160 [A]</t>
  </si>
  <si>
    <t>26123</t>
  </si>
  <si>
    <t>VRTY PRO KOTVENÍ, INJEKTÁŽ A MIKROPILOTY NA POVRCHU TŘ. II D DO 150MM</t>
  </si>
  <si>
    <t>Vrtání mikropilot prům. 144mm 
72*2,5=180.000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</si>
  <si>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</si>
  <si>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281451</t>
  </si>
  <si>
    <t>INJEKTOVÁNÍ NÍZKOTLAKÉ Z CEMENTOVÉ MALTY NA POVRCHU</t>
  </si>
  <si>
    <t>Plomba z injektážní malty 
0,071*0,3*72=1.534 [A]</t>
  </si>
  <si>
    <t>Položka injektážních prací obsahuje kompletní práce, mimo zřízení vrtů (vykazují se položkami 261, 262), které jsou nutné pro předepsanou funkci injektáže (statickou, těsnící a pod.).   
Položka obsahuje vodní tlakové zkoušky před a po injektáži.  
Položka zahrnuje veškerý materiál, výrobky a polotovary, včetně mimostaveništní a vnitrostaveništní dopravy (rovněž přesuny), včetně naložení a složení, případně s uložením.</t>
  </si>
  <si>
    <t>28996R</t>
  </si>
  <si>
    <t>Protierozní rohož HDPE/PP kotvená ocelovými trny 4ks/m2</t>
  </si>
  <si>
    <t>včetně trnů</t>
  </si>
  <si>
    <t>5*142*1,1=781.000 [A]</t>
  </si>
  <si>
    <t>Svislé konstrukce</t>
  </si>
  <si>
    <t>32712</t>
  </si>
  <si>
    <t>ZDI OPĚRNÉ, ZÁRUBNÍ, NÁBŘEŽNÍ Z DÍLCŮ ŽELEZOBETONOVÝCH</t>
  </si>
  <si>
    <t>Doplnění krabicových dílů U3 v useku  
0,85*20=17.000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</si>
  <si>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</si>
  <si>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podkladní beton pod krabicové díly U3 
59,6*0,072=4.291 [A]</t>
  </si>
  <si>
    <t>1x vůz SA pro podbití v délce200   
35=35.000 [A] 
Celkem: A=35.000 [B]</t>
  </si>
  <si>
    <t>200=200.000 [A]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</si>
  <si>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</si>
  <si>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Potrubí</t>
  </si>
  <si>
    <t>875262</t>
  </si>
  <si>
    <t>POTRUBÍ DREN Z TRUB PLAST (I FLEXIBIL) DN DO 80MM DĚROVANÝCH</t>
  </si>
  <si>
    <t>PVC DN80 
142+15=157.000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</si>
  <si>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</si>
  <si>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96611A</t>
  </si>
  <si>
    <t>BOURÁNÍ KONSTRUKCÍ Z BETONOVÝCH DÍLCŮ - BEZ DOPRAVY</t>
  </si>
  <si>
    <t>Kabicový dílU3  
4*0,85=3.400 [A]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</si>
  <si>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</si>
  <si>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 xml:space="preserve">  SO 15-11-01</t>
  </si>
  <si>
    <t>Zajištění svahů v km 392,780 - 392,810</t>
  </si>
  <si>
    <t>SO 15-11-01</t>
  </si>
  <si>
    <t>87,5*2,0=175.000 [A]</t>
  </si>
  <si>
    <t>Úpravy svahu a výkop pro ukončovací práh dlažby 
(15,2+9,8)*3,5=87.500 [A]</t>
  </si>
  <si>
    <t>Vrty pro zemní křebíky prům 144mm 
67*5=335.000 [A]</t>
  </si>
  <si>
    <t>272325</t>
  </si>
  <si>
    <t>ZÁKLADY ZE ŽELEZOBETONU DO C30/37</t>
  </si>
  <si>
    <t>Železobetonový ukončovací práh 
17,5=17.500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</si>
  <si>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</si>
  <si>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272365</t>
  </si>
  <si>
    <t>VÝZTUŽ ZÁKLADŮ Z OCELI 10505, B500B</t>
  </si>
  <si>
    <t>Výztuž pro železobetonový ukončovací práh 
1134,3/1000=1.134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</si>
  <si>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</si>
  <si>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285364R</t>
  </si>
  <si>
    <t>KOTVENÍ NA POVRCHU ZEMNÍ HŘEBÍKY</t>
  </si>
  <si>
    <t>ocel B500B prům. 20mm dl. 5,5m/ks včetně zálivky</t>
  </si>
  <si>
    <t>Zemní hřebíky 
67=67.000 [A]</t>
  </si>
  <si>
    <t>položka zahrnuje dodávku předepsané kotvy, případně její protikorozní úpravu, její osazení do vrtu, zainjektování a napnutí, případně opěrné desky  
nezahrnuje vrty</t>
  </si>
  <si>
    <t>451383</t>
  </si>
  <si>
    <t>PODKL VRSTVY ZE ŽELEZOBET DO C16/20 VČET VÝZTUŽE</t>
  </si>
  <si>
    <t>betonové lože dlažby tl. 200mm C16/20 
147,25*0,2=29.450 [A]</t>
  </si>
  <si>
    <t>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nátěry zabraňující soudržnost betonu a bednění  
- výplň, těsnění  a tmelení spar a spojů  
- opatření  povrchů  betonu  izolací  proti zemní vlhkosti v částech, kde přijdou do styku se zeminou nebo kamenivem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úpravy výztuže pro osazení doplňkových konstrukcí  
- veškerá opatření pro zajištění soudržnosti výztuže a betonu  
- povrchovou antikorozní úpravu výztuže  
- separaci výztuže</t>
  </si>
  <si>
    <t>114,15*1,29*0,1=14.725 [A]</t>
  </si>
  <si>
    <t>100=100.000 [A]</t>
  </si>
  <si>
    <t>Přidružená stavební výroba</t>
  </si>
  <si>
    <t>71151R</t>
  </si>
  <si>
    <t>Dvouvrstvý kompozit skládající se z prostorové vláknité rohože a netkané textilie</t>
  </si>
  <si>
    <t>Dvouvrstvý kompozit skládající se z prostorové vláknité rohože a netkané textilie, přesahy 10%  
114,15*1,29*1,1=161.979 [A]</t>
  </si>
  <si>
    <t>položka zahrnuje:  
- dodání  předepsaného ochranného materiálu  
- zřízení ochrany izolace</t>
  </si>
  <si>
    <t>875272</t>
  </si>
  <si>
    <t>POTRUBÍ DREN Z TRUB PLAST (I FLEXIBIL) DN DO 100MM DĚROVANÝCH</t>
  </si>
  <si>
    <t>příčná drenáž pod obkladem svahu 
5*7=35.000 [A]</t>
  </si>
  <si>
    <t>D.2.1.4</t>
  </si>
  <si>
    <t>Mosty, propustky, zdi</t>
  </si>
  <si>
    <t xml:space="preserve">  SO 12-20-01</t>
  </si>
  <si>
    <t>Přechodová oblast propustku v ev. km 379,863</t>
  </si>
  <si>
    <t>SO 12-20-01</t>
  </si>
  <si>
    <t>171201221R.1</t>
  </si>
  <si>
    <t>skládka 10km</t>
  </si>
  <si>
    <t>(148,5+74,250)*2,0=445.500 [A]</t>
  </si>
  <si>
    <t>4,730*2=9.460 [A]</t>
  </si>
  <si>
    <t>NEOCEŇOVAT - POPLATKY ZA LIKVIDACŮ ODPADŮ NEKONTAMINOVANÝCH - 17 05 08  ŠTĚRK Z KOLEJIŠTĚ (ODPAD PO RECYKLACI) - VČETNĚ DOPRAVY</t>
  </si>
  <si>
    <t>121,6*1,8=218.880 [A]</t>
  </si>
  <si>
    <t>17,5*2,8=49.000 [A]</t>
  </si>
  <si>
    <t>Odtěžení přechodového klínu odvoz na skládku 10km 
2*13,5*5,5=148.500 [A]</t>
  </si>
  <si>
    <t>Odtěžení původní ZKPP, odvoz na skládku 10km 
2*0,45*15*5,5=74.250 [A]</t>
  </si>
  <si>
    <t>(148,5+74,25)=222.750 [A]</t>
  </si>
  <si>
    <t>ZÁSYP PŘECHODOVÉ OBLASTI ZE ŠTĚRKODRTI 0/63, HUTNIT PO VRSTVÁCH TL. 300 mm, 
2*8*5,5=88.000 [A]</t>
  </si>
  <si>
    <t>21450</t>
  </si>
  <si>
    <t>SANAČNÍ VRSTVY Z KAMENIVA</t>
  </si>
  <si>
    <t>drenážním komín ze štěrkodrti fr. 16/32mm tl. 600mm 
2*5,48*2,36*0,6=15.519 [A]</t>
  </si>
  <si>
    <t>položka zahrnuje dodávku předepsaného kameniva, mimostaveništní a vnitrostaveništní dopravu a jeho uložení  
není-li v zadávací dokumentaci uvedeno jinak, jedná se o nakupovaný materiál</t>
  </si>
  <si>
    <t>451311</t>
  </si>
  <si>
    <t>PODKL A VÝPLŇ VRSTVY Z PROST BET DO C8/10</t>
  </si>
  <si>
    <t>Výplňový beton v přechodové oblasti 
2*2,8*5,5=30.800 [A]</t>
  </si>
  <si>
    <t>457324</t>
  </si>
  <si>
    <t>VYROVNÁVACÍ A SPÁD ŽELEZOBETON DO C25/30</t>
  </si>
  <si>
    <t>tvrdá ochrana izolace 
21*0,05=1.050 [A]</t>
  </si>
  <si>
    <t>457366</t>
  </si>
  <si>
    <t>VÝZTUŽ VYROVNÁVACÍHO A SPÁDOVÉHO BETONU Z KARI SÍTÍ</t>
  </si>
  <si>
    <t>výztuž tvrdé ochrany  
21*1,25*1,98/1000=0.052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</si>
  <si>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povrchovou antikorozní úpravu výztuže,  
- separaci výztuže</t>
  </si>
  <si>
    <t>501101</t>
  </si>
  <si>
    <t>ZŘÍZENÍ KONSTRU NÍ VRSTVY TĚLESA ŽELEZNIČNÍHO SPODKU ZE ŠTĚRKODRTI NOVÉ</t>
  </si>
  <si>
    <t>KONSTRUKČNÍ VRTSVA ŠTĚRKODRŤ DLE PŘÍLOHY 14A S4 FRAKCE 0/32, (ŠD 0/32 KV) 
2*0,3*13*5,5=42.900 [A]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</si>
  <si>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</si>
  <si>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501201</t>
  </si>
  <si>
    <t>ZŘÍZENÍ KONSTRU NÍ VRSTVY TĚLESA ŽELEZNIČNÍHO SPODKU Z DRCENÉHO KAMENIVA NOVÉ</t>
  </si>
  <si>
    <t>ZESILUJÍCÍ VRSTVA Z DRCENÉHO KAMENIVA ŠTĚRKODRŤ DLE PŘÍLOHY 14A S4 FRAKCE 0/63, (ŠD 0/63 KV) 
2*0,3*13*5,5=42.900 [A]</t>
  </si>
  <si>
    <t>1. Položka obsahuje:  
 – nákup a dodání drceného kameniva v požadované kvalitě podle zadávací dokumentace  
 – očištění podkladu, případně zřízení spojovací vrstvy  
 – uložení drceného kameniva dle předepsaného technologického předpisu  
 – zřízení podkladní nebo konstrukční vrstvy z drceného kameniva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</si>
  <si>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3,8*32=121.600 [A]</t>
  </si>
  <si>
    <t>1x vůz SA pro podbití v délce   
35=35.000 [A] 
Celkem: A=35.000 [B]</t>
  </si>
  <si>
    <t>525252</t>
  </si>
  <si>
    <t>KOLEJ 60 E2 REGENEROVANÁ, ROZD. "D", BEZSTYKOVÁ, PR. BET. BEZPODKLADNICOVÝ, UP. PRUŽNÉ</t>
  </si>
  <si>
    <t>včetně výměny nepoužitelných komponentů žel. svršku (předpoklad max. 20%)</t>
  </si>
  <si>
    <t>demontáž a zpětná montáž kolejového roštu včetně řezů 
32=32.000 [A]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</si>
  <si>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</t>
  </si>
  <si>
    <t>ASP  
100=100.000 [A]</t>
  </si>
  <si>
    <t>545121</t>
  </si>
  <si>
    <t>SVAR KOLEJNIC (STEJNÉHO TVARU) 49 E1, T JEDNOTLIVĚ</t>
  </si>
  <si>
    <t>2*2=4.000 [A]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</si>
  <si>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</si>
  <si>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75*2=150.000 [A]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</si>
  <si>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</si>
  <si>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711111R</t>
  </si>
  <si>
    <t>IZOLACE BĚŽNÝCH KONSTRUKCÍ PENETRAČNÍM ADHEZNÍM NÁTĚREM NA BÁZI NÍZKOVISKÓZNÍCH PRYSKYŘIC</t>
  </si>
  <si>
    <t>TYP A 
21=21.000 [A] 
TYP B 
54=54.000 [B] 
TYP C 
28=28.000 [C] 
Celkem: A+B+C=103.000 [D]</t>
  </si>
  <si>
    <t>711132</t>
  </si>
  <si>
    <t>IZOLACE BĚŽNÝCH KONSTRUKCÍ PROTI VOLNĚ STÉKAJÍCÍ VODĚ ASFALTOVÝMI PÁSY</t>
  </si>
  <si>
    <t>Včetně lišty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</si>
  <si>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</si>
  <si>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711137</t>
  </si>
  <si>
    <t>IZOLACE BĚŽN KONSTR PROTI VOL STÉK VODĚ Z PE FÓLIÍ</t>
  </si>
  <si>
    <t>separační folie 
21=21.000 [A]</t>
  </si>
  <si>
    <t>711509</t>
  </si>
  <si>
    <t>OCHRANA IZOLACE NA POVRCHU TEXTILIÍ</t>
  </si>
  <si>
    <t>Nová ochranná geotextilie 
Geotextilie dle SVI TYP A 
21=21.000 [A] 
Geotextilie dle SVI TYP B 
54=54.000 [B] 
Geotextilie dle SVI TYP C 
28=28.000 [C] 
Celkem: A+B+C=103.000 [D]</t>
  </si>
  <si>
    <t>71311</t>
  </si>
  <si>
    <t>IZOLACE TEPELNÁ BĚŽNÝCH KONSTRUKCÍ PEVNÁ</t>
  </si>
  <si>
    <t>XPS desky tl.50mm 
TYP B 
54=54.000 [B]</t>
  </si>
  <si>
    <t>položka zahrnuje:  
- dodání a uložení předepsaného izolačního materiálu předepsaným způsobem včetně vnitrostaveništní a mimostaveništní dopravy  
- veškerý upevňovací a pomocný materiál  
- předepsané přesahy (nezapočítávají se do výměry)</t>
  </si>
  <si>
    <t>875332</t>
  </si>
  <si>
    <t>POTRUBÍ DREN Z TRUB PLAST DN DO 150MM DĚROVANÝCH</t>
  </si>
  <si>
    <t>Drenáž z plastu DN 150mm/ Sn8 
2*6,4=12.800 [A]</t>
  </si>
  <si>
    <t>938541</t>
  </si>
  <si>
    <t>OČIŠTĚNÍ BETON KONSTR OTRYSKÁNÍM TLAK VODOU DO 200 BARŮ</t>
  </si>
  <si>
    <t>Finální očištění betonových povrchů propustku tlakovou vodou 
71+21+44=136.000 [A]</t>
  </si>
  <si>
    <t>položka zahrnuje očištění předepsaným způsobem včetně odklizení vzniklého odpadu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</si>
  <si>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</si>
  <si>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96612A</t>
  </si>
  <si>
    <t>BOURÁNÍ KONSTRUKCÍ Z KAMENE NA SUCHO - BEZ DOPRAVY</t>
  </si>
  <si>
    <t>Rozebrání kamenné rovnaniny za opěrami 
2*1,6*5,5=17.600 [A]</t>
  </si>
  <si>
    <t>96615A</t>
  </si>
  <si>
    <t>BOURÁNÍ KONSTRUKCÍ Z PROSTÉHO BETONU - BEZ DOPRAVY</t>
  </si>
  <si>
    <t>Vybourání podkladního betonu pod drenáží za opěrou 
2*0,43*5,5=4.730 [A]</t>
  </si>
  <si>
    <t>97817</t>
  </si>
  <si>
    <t>ODSTRANĚNÍ MOSTNÍ IZOLACE</t>
  </si>
  <si>
    <t>včetně likvidace včetně případné tvrdé ochrany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</si>
  <si>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</si>
  <si>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 xml:space="preserve">  SO 14-20-01</t>
  </si>
  <si>
    <t>Přechodová oblast mostu v ev. km 390,780</t>
  </si>
  <si>
    <t>SO 14-20-01</t>
  </si>
  <si>
    <t>skládka 12 km</t>
  </si>
  <si>
    <t>(1364+319)*2,0=3 366.000 [A]</t>
  </si>
  <si>
    <t>15,840*2,2=34.848 [A]</t>
  </si>
  <si>
    <t>522,6*1,8=940.680 [A]</t>
  </si>
  <si>
    <t>77,880*2,8=218.064 [A]</t>
  </si>
  <si>
    <t>Odtěžení přechodového klínu odvoz na skládku 10km 
43*18+43*20=1 634.000 [A]</t>
  </si>
  <si>
    <t>Odtěžení původní ZKPP, odvoz na skládku 10km 
367*0,55+330*0,355=319.000 [A]</t>
  </si>
  <si>
    <t>(1634+319)=1 953.000 [A]</t>
  </si>
  <si>
    <t>17411</t>
  </si>
  <si>
    <t>ZÁSYP JAM A RÝH ZEMINOU SE ZHUTNĚNÍM</t>
  </si>
  <si>
    <t>zásyp vykopanou zeminou kolem křídel - mimo přechodový klín 
0,5*30*6*2=180.000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</si>
  <si>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</si>
  <si>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ZÁSYP PŘECHODOVÉ OBLASTI ZE ŠTĚRKODRTI 0/63, HUTNIT PO VRSTVÁCH TL. 300 mm, 
2*40*11,8=944.000 [A] 
Zásyp Trativodů fr 0-32mm 
0,2*73,5=14.700 [B] 
Celkem: A+B=958.700 [C]</t>
  </si>
  <si>
    <t>150=150.000 [A]</t>
  </si>
  <si>
    <t>drenážním komín ze štěrkodrti fr. 16/32mm tl. 600mm 
2*5,9*11,7*0,6=82.836 [A]</t>
  </si>
  <si>
    <t>22431</t>
  </si>
  <si>
    <t>PILOTY Z PROST BETONU</t>
  </si>
  <si>
    <t>Výplň paty zápor betonem C8/10 
(4*5+4*4+4*3+4*2)*0,126=7.056 [A]</t>
  </si>
  <si>
    <t>položka zahrnuje:  
- dodání  čerstvého  betonu  (betonové  směsi)  požadované  kvality,  jeho  uložení  do požadovaného tvaru,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betonu, včetně odbedňovacích a odskružovacích prostředků  
- podpěrné  konstr. (skruže) a lešení všech druhů pro bednění, uložení čerstvého betonu, výztuže a doplňkových konstr., vč. požadovaných otvorů, ochranných a bezpečnostních opatření a základů těchto konstrukcí a lešení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ztížení práce u kabelových a injektážních trubek a ostatních zařízení osazovaných do betonu  
- konstrukce betonových kloubů, upevnění kotevních prvků a doplňkových konstrukcí  
- nátěry zabraňující soudržnost betonu a bednění  
- výplň, těsnění  a tmelení spar a spojů  
- opatření  povrchů  betonu  izolací  proti zemní vlhkosti v částech, kde přijdou do styku se zeminou nebo kamenivem  
- případné zřízení spojovací vrstvy u základů  
- úpravy pro osazení zařízení ochrany konstrukce proti vlivu bludných proudů  
- objem betonu pro přebetonování a nadbetonování, který se nepřičítá ke stanovenému objemu výplně piloty  
- ukončení piloty pod ústím vrtu a vyplnění zbývající části sypaninou nebo kamenivem  
- odbourání a odstranění znehodnocené části výplně a úprava hlavy piloty před výstavbou další konstrukční části  
- zřízení výplně piloty pod hladinou vody  
- veškerý materiál, výrobky a polotovary, včetně mimostaveništní a vnitrostaveništní dopravy  
- nezahrnuje vrty</t>
  </si>
  <si>
    <t>22694</t>
  </si>
  <si>
    <t>ZÁPOROVÉ PAŽENÍ Z KOVU DOČASNÉ</t>
  </si>
  <si>
    <t>Ocelové zápory HEB 200 
104*61,3/1000=6.375 [A] 
Převázka 2 x U200 
3*1,2*50,6/1000=0.182 [B] 
Plech tl. 10mm pro výrobu převázek 
3*10/1000=0.030 [C] 
Celkem: A+B+C=6.587 [D]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</si>
  <si>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</si>
  <si>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</si>
  <si>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</si>
  <si>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výdřeva tl. 60mm, jehličnaté dřevo C16 
2*10=20.000 [A]</t>
  </si>
  <si>
    <t>položka zahrnuje osazení pažin bez ohledu na druh, jejich opotřebení a jejich odstranění</t>
  </si>
  <si>
    <t>228171</t>
  </si>
  <si>
    <t>VYTAHOVÁNÍ PILOT Z KOVOVÝCH DÍLCŮ</t>
  </si>
  <si>
    <t>Ocelové zápory HEB 200 
104*61,3/1000=6.375 [A]</t>
  </si>
  <si>
    <t>zahrnuje i vodorovnou dopravu a uložení na skládku (bez poplatku)</t>
  </si>
  <si>
    <t>Vrty pro tyčové kotvy prům 144mm 
3*8=24.000 [A]</t>
  </si>
  <si>
    <t>264316</t>
  </si>
  <si>
    <t>VRTY PRO PILOTY TŘ. III D DO 400MM</t>
  </si>
  <si>
    <t>Vrty pro zápory prům 400mmpro zápory 
4*10+4*8+4*6+4*2=104.000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</si>
  <si>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</si>
  <si>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Oprava poškozených základů PHS přibetonávkou pr. 1000mm k pilotě prům. 750mm 
4*0,35=1.400 [A]</t>
  </si>
  <si>
    <t>Výztuž do přobetonávky základů PHS 
4*37/1000=0.148 [A]</t>
  </si>
  <si>
    <t>282611</t>
  </si>
  <si>
    <t>INJEKTOVÁNÍ VYSOKOTLAKÉ Z CEMENTOVÝCH POJIV NA POVRCHU</t>
  </si>
  <si>
    <t>Injektáž kořene kotev vysokotlaká 
3*4*0,07=0.840 [A]</t>
  </si>
  <si>
    <t>Položka injektážních prací obsahuje kompletní práce, mimo zřízení vrtů (vykazují se položkami 261, 262), které jsou nutné pro předepsanou funkci injektáže (statickou, těsnící a pod.).Položka obsahuje vodní tlakové zkoušky před a po injektáži.   
Položka zahrnuje veškerý materiál, výrobky a polotovary, včetně mimostaveništní a vnitrostaveništní dopravy (rovněž přesuny), včetně naložení a složení, případně s uložením.</t>
  </si>
  <si>
    <t>286774</t>
  </si>
  <si>
    <t>KOTVY OCELOVÉ TYČOVÉ PG V PODZEMÍ DÉLKY DO 9M ÚNOS DO 200KN</t>
  </si>
  <si>
    <t>včetně zálivky</t>
  </si>
  <si>
    <t>Tyčové kotvy 
3*9=27.000 [A]</t>
  </si>
  <si>
    <t>Zahrnuje kompletní dodávku kotev délky od 8,01m do 9,00m a únosnosti do 200kN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</si>
  <si>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33712R</t>
  </si>
  <si>
    <t>SLOUPKY PROTIHLUKOVÝCH STĚN ZE ŽELEZOBETONOVÝCH DÍLCŮ</t>
  </si>
  <si>
    <t>Nový železobetonový sloupek PHS výška 3,7m 
4=4.000 [A]</t>
  </si>
  <si>
    <t>33812R</t>
  </si>
  <si>
    <t>ROZEBRÁNÍ A ZNOVUSLOŽENÍ PHS</t>
  </si>
  <si>
    <t>včetně vlepení trnů  z výztuže pr. 12mm do vrtů pr. 16mm dl. 150mm 64 ks</t>
  </si>
  <si>
    <t>Sloupky zůstanou na místě, budou jen demontovány panely 
17,25*3+15,4*3+25,5*3+23,3*3=244.350 [A]</t>
  </si>
  <si>
    <t>Výplňový beton v přechodové oblasti 
2*4,5*11,8=106.200 [A]</t>
  </si>
  <si>
    <t>tvrdá ochrana izolace 
307*0,05=15.350 [A]</t>
  </si>
  <si>
    <t>výztuž tvrdé ochrany  
307*1,25*1,98/1000=0.760 [A]</t>
  </si>
  <si>
    <t>ŠTĚRKODRŤ DLE PŘÍLOHY 14A S4 FRAKCE 0/32, (ŠD 0/32 KV) 
2,8*76,4=213.920 [A]</t>
  </si>
  <si>
    <t>6,7*78=522.600 [A]</t>
  </si>
  <si>
    <t>demontáž a zpětná montáž roštu včetně řezů 
2*78=156.000 [A]</t>
  </si>
  <si>
    <t>ASP  
150*2=300.000 [A]</t>
  </si>
  <si>
    <t>150*2=300.000 [A]</t>
  </si>
  <si>
    <t>20=20.000 [A]</t>
  </si>
  <si>
    <t>78*2=156.000 [A]</t>
  </si>
  <si>
    <t>56140</t>
  </si>
  <si>
    <t>KAMENIVO ZPEVNĚNÉ CEMENTEM</t>
  </si>
  <si>
    <t>ZKPP směs kameniva stmelená s cementenmviz příloha 13 S4 
347*0,3+328*0,3=202.500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</si>
  <si>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</si>
  <si>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703113R</t>
  </si>
  <si>
    <t>KABELOVÝ ROŠT/LÁVKA NOSNÝVČETNĚ UPEVNĚNÍ Dočasný nosník po dobu výstavby včetně nosného lana</t>
  </si>
  <si>
    <t>38=38.000 [A]</t>
  </si>
  <si>
    <t>1. Položka obsahuje:  
 – kompletní montáž, rozměření, upevnění, sváření, řezání, spojování a pod.   
 – veškerý spojovací a montážní materiál vč. upevňovacího materiálu ( stojky, držáky, konzoly apod.)  
 – elektrické pospojování  
 – pomocné mechanismy a nátěr  
2. Položka neobsahuje:  
 – víko a kabelové příchytky  
3. Způsob měření:  
Měří se metr délkový.</t>
  </si>
  <si>
    <t>TYP A 
307=307.000 [A] 
TYP B 
208=208.000 [B] 
TYP C 
152=152.000 [C] 
Celkem: A+B+C=667.000 [D]</t>
  </si>
  <si>
    <t>separační folie 
307=307.000 [A]</t>
  </si>
  <si>
    <t>ochrana XPS tl 50mm 
208=208.000 [A]</t>
  </si>
  <si>
    <t>Drenáž z plastu PEHD 
73,5=73.500 [A]</t>
  </si>
  <si>
    <t>894846</t>
  </si>
  <si>
    <t>ŠACHTY KANALIZAČNÍ PLASTOVÉ D 400MM</t>
  </si>
  <si>
    <t>Kontrolní šachta drenáže DN400 výšky 2m 
4=4.000 [A]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</si>
  <si>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</si>
  <si>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Rozebrání kamenné rovnaniny za opěrami 
2*0,6*5,5*11,8=77.880 [A]</t>
  </si>
  <si>
    <t>Vybourání podkladního betonu pod drenáží za opěrou 
2*0,43*18=15.480 [A]</t>
  </si>
  <si>
    <t>96787R</t>
  </si>
  <si>
    <t>ODSTRANĚNÍ TRATIVODŮ</t>
  </si>
  <si>
    <t>odstranění trativodů DN150mm 
14,5+16,5+22,5+20=73.500 [A]</t>
  </si>
  <si>
    <t>D.2.1.5</t>
  </si>
  <si>
    <t>Ostatní inženýrské objekty</t>
  </si>
  <si>
    <t xml:space="preserve">  SO 12-30-01</t>
  </si>
  <si>
    <t>Ochrana kabelových vedení SŽ u mostu v ev. km 379,863</t>
  </si>
  <si>
    <t>SO 12-30-01</t>
  </si>
  <si>
    <t>702112</t>
  </si>
  <si>
    <t>KABELOVÝ ŽLAB ZEMNÍ VČETNĚ KRYTU SVĚTLÉ ŠÍŘKY PŘES 120 DO 250 MM</t>
  </si>
  <si>
    <t>Nový kabelový žlab z betonu 230x230mm 
35=35.000 [A]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</si>
  <si>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</si>
  <si>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uložení kabelu na římsu a zpět do nových žlabů včetně všech měření</t>
  </si>
  <si>
    <t>96654</t>
  </si>
  <si>
    <t>ODSTRANĚNÍ ŽLABŮ Z DÍLCŮ (VČET ŠTĚRBINOVÝCH) ŠÍŘKY 250MM</t>
  </si>
  <si>
    <t>Demontáž kabelového žlabu z betonu 230x230mm 
32=32.000 [A]</t>
  </si>
  <si>
    <t>- zahrnuje vybourání žlabů včetně podkladních vrstev a eventuelních mříží  
- zahrnuje veškerou manipulaci s vybouranou sutí a hmotami včetně uložení na skládku  
- nezahrnuje poplatek za skládku, vykáže se v samostatné položce 014** (s výjimkou malého množství bouraného materiálu, kde je možné poplatek zahrnout do jednotkové ceny bourání – tento fakt musí být uveden v doplňujícím textu k položce)</t>
  </si>
  <si>
    <t xml:space="preserve">  SO 12-30-02</t>
  </si>
  <si>
    <t>Ochrana kabelového vedení ČD-Telematika u mostu v ev. km 379,863</t>
  </si>
  <si>
    <t>SO 12-30-02</t>
  </si>
  <si>
    <t>702111</t>
  </si>
  <si>
    <t>KABELOVÝ ŽLAB ZEMNÍ VČETNĚ KRYTU SVĚTLÉ ŠÍŘKY DO 120 MM</t>
  </si>
  <si>
    <t>Nový kabelový žlab z plastu 100x100mm 
32=32.000 [A]</t>
  </si>
  <si>
    <t>96651</t>
  </si>
  <si>
    <t>ODSTRANĚNÍ ŽLABŮ Z DÍLCŮ (VČET ŠTĚRBINOVÝCH) ŠÍŘKY 100MM</t>
  </si>
  <si>
    <t>Demontáž kabelového žlabu z plastu 100x100mm 
35=35.000 [A]</t>
  </si>
  <si>
    <t xml:space="preserve">  SO 14-30-01</t>
  </si>
  <si>
    <t>Ochrana kabelového vedení SŽ mostu v ev. km 390,780</t>
  </si>
  <si>
    <t>SO 14-30-01</t>
  </si>
  <si>
    <t>Nový žlab z plastu  200x100mm  
50=50.000 [A]</t>
  </si>
  <si>
    <t>50=50.000 [A]</t>
  </si>
  <si>
    <t>Odstranění kabelového žlabu z plastu 200x100mm 
50=50.000 [A]</t>
  </si>
  <si>
    <t xml:space="preserve">  SO 14-30-02</t>
  </si>
  <si>
    <t>Ochrana kabelového vedení ČD-Telematika u mostu v ev. km 390,780</t>
  </si>
  <si>
    <t>SO 14-30-02</t>
  </si>
  <si>
    <t>Nový žlab z plastu  
50=50.000 [A]</t>
  </si>
  <si>
    <t>4x optický kabel</t>
  </si>
  <si>
    <t>Odstranění kabelového žlabu z plastu  
50=50.000 [A]</t>
  </si>
  <si>
    <t>D.2.1.8</t>
  </si>
  <si>
    <t>Pozemní komunikace</t>
  </si>
  <si>
    <t xml:space="preserve">  SO 01.2.1</t>
  </si>
  <si>
    <t>7B km 397.680 - 397.750 - Cesta - Příst.komunikace st.km 0,000-0,100, manipulační plocha, mostní pro</t>
  </si>
  <si>
    <t>SO 01.2.1</t>
  </si>
  <si>
    <t>112251104R</t>
  </si>
  <si>
    <t>Odstranění pařezů strojně s jejich vykopáním, vytrháním nebo odstřelením průměru přes 700 do 900 mm vč. drcení a rozmístění na místě</t>
  </si>
  <si>
    <t>20,0 "vč. crcení a rozmístění na místě</t>
  </si>
  <si>
    <t>121151113</t>
  </si>
  <si>
    <t>Sejmutí ornice strojně při souvislé ploše přes 100 do 500 m2, tl. vrstvy do 200 mm</t>
  </si>
  <si>
    <t>https://podminky.urs.cz/item/CS_URS_2022_01/121151113</t>
  </si>
  <si>
    <t>709,0+300,0 "tl. 100 mm - humózní vrstvy</t>
  </si>
  <si>
    <t>uložit na místě mimo deponie pro hlušinu, do 100 m</t>
  </si>
  <si>
    <t>8*0,3*0,6*5</t>
  </si>
  <si>
    <t>prohrábky pro odvodnění</t>
  </si>
  <si>
    <t>450,0 "výkopy pro komunikaci</t>
  </si>
  <si>
    <t>https://podminky.urs.cz/item/CS_URS_2022_01/162351103</t>
  </si>
  <si>
    <t>709,0+300,0 "tl. 100 mm - humózní vrstvy, uložit na místě mimo deponie pro hlušinu, do 100 m 
8*0,3*0,6*5 "prohrábky pro odvodnění, mezidepo 1</t>
  </si>
  <si>
    <t>709,0+300,0 "tl. 100 mm - humózní vrstvy, na místě mimo deponie pro hlušinu, do 100 m 
8*0,3*0,6*5 "prohrábky pro odvodnění, mezidepo 1</t>
  </si>
  <si>
    <t>400,0*0,3*0,3</t>
  </si>
  <si>
    <t>komunikace - pro dosypy a opravy ŠD 0-32</t>
  </si>
  <si>
    <t>36*1,8 Přepočtené koeficientem množství</t>
  </si>
  <si>
    <t>450*1,8</t>
  </si>
  <si>
    <t>4*100*0,3</t>
  </si>
  <si>
    <t>zpevnění podloží komunikace</t>
  </si>
  <si>
    <t>583441R</t>
  </si>
  <si>
    <t>štěrkodrť frakce 16/63</t>
  </si>
  <si>
    <t>300,0</t>
  </si>
  <si>
    <t>terénní práce, srovnání terénu</t>
  </si>
  <si>
    <t>Podklad ze štěrkodrti ŠD s rozprostřením a zhutněním plochy přes 100 m2, po zhutnění tl. 200 mm</t>
  </si>
  <si>
    <t>https://podminky.urs.cz/item/CS_URS_2022_01/564861111</t>
  </si>
  <si>
    <t>300,0 " pracovní plochy, skládky - ŠD 0-32</t>
  </si>
  <si>
    <t>567153115</t>
  </si>
  <si>
    <t>Podklad ze směsi stmelené cementem SC bez dilatačních spár, s rozprostřením a zhutněním SC C 5/6 (KSC II), po zhutnění tl. 300 mm</t>
  </si>
  <si>
    <t>https://podminky.urs.cz/item/CS_URS_2022_01/567153115</t>
  </si>
  <si>
    <t>597361121</t>
  </si>
  <si>
    <t>Svodnice vody ocelová šířky 120 mm, kotvená do betonu</t>
  </si>
  <si>
    <t>https://podminky.urs.cz/item/CS_URS_2022_01/597361121</t>
  </si>
  <si>
    <t>6*4,5+2*6,0 "pro nosnost D400</t>
  </si>
  <si>
    <t>919541012</t>
  </si>
  <si>
    <t>Zřízení propustků a hospodářských přejezdů z trub ocelových do DN 400</t>
  </si>
  <si>
    <t>https://podminky.urs.cz/item/CS_URS_2022_01/919541012</t>
  </si>
  <si>
    <t>7,0</t>
  </si>
  <si>
    <t>trubní propust pod komunikaci v km 0,087, DN 300 ocel</t>
  </si>
  <si>
    <t>14035915R</t>
  </si>
  <si>
    <t>trubka ocelová bezešvá hladká jakost 11 353 323,9x10mm</t>
  </si>
  <si>
    <t>7*1,02 Přepočtené koeficientem množství</t>
  </si>
  <si>
    <t>4*100 "přístup. komunikace</t>
  </si>
  <si>
    <t>300,0 "příprava manipulační plochy 
4*100 "přístup. Komunikace</t>
  </si>
  <si>
    <t>998225111</t>
  </si>
  <si>
    <t>Přesun hmot pro komunikace s krytem z kameniva, monolitickým betonovým nebo živičným dopravní vzdálenost do 200 m jakékoliv délky objektu</t>
  </si>
  <si>
    <t xml:space="preserve">  SO 01.2.2</t>
  </si>
  <si>
    <t>7B km 397.680 - 397.750 -Cesta - instalace opěr a mostního provizoria</t>
  </si>
  <si>
    <t>SO 01.2.2</t>
  </si>
  <si>
    <t>38,0*0,51</t>
  </si>
  <si>
    <t>výkop odvodňovacího příkopu</t>
  </si>
  <si>
    <t>131213701</t>
  </si>
  <si>
    <t>Hloubení nezapažených jam ručně s urovnáním dna do předepsaného profilu a spádu v hornině třídy těžitelnosti I skupiny 3 soudržných</t>
  </si>
  <si>
    <t>https://podminky.urs.cz/item/CS_URS_2022_01/131213701</t>
  </si>
  <si>
    <t>2*4*5*1*0,5 "jáma pro panely</t>
  </si>
  <si>
    <t>131251106</t>
  </si>
  <si>
    <t>Hloubení nezapažených jam a zářezů strojně s urovnáním dna do předepsaného profilu a spádu v hornině třídy těžitelnosti I skupiny 3 přes 1 000 do 5 00</t>
  </si>
  <si>
    <t>https://podminky.urs.cz/item/CS_URS_2022_01/131251106</t>
  </si>
  <si>
    <t>105*11,6*0,5 "stavební jáma 
2*4*5*1*0,5 "jáma pro panely 
(18,36+4,43)/2*27 "násyp komunikace v jámě</t>
  </si>
  <si>
    <t>131351106</t>
  </si>
  <si>
    <t>Hloubení nezapažených jam a zářezů strojně s urovnáním dna do předepsaného profilu a spádu v hornině třídy těžitelnosti II skupiny 4 přes 1 000 do 5 0</t>
  </si>
  <si>
    <t>https://podminky.urs.cz/item/CS_URS_2022_01/131351106</t>
  </si>
  <si>
    <t>105*11,6*0,2 "stavební jáma</t>
  </si>
  <si>
    <t>131451106</t>
  </si>
  <si>
    <t>Hloubení nezapažených jam a zářezů strojně s urovnáním dna do předepsaného profilu a spádu v hornině třídy těžitelnosti II skupiny 5 přes 1 000 do 5 0</t>
  </si>
  <si>
    <t>https://podminky.urs.cz/item/CS_URS_2022_01/131451106</t>
  </si>
  <si>
    <t>131551106</t>
  </si>
  <si>
    <t>Hloubení nezapažených jam a zářezů strojně s urovnáním dna do předepsaného profilu a spádu v hornině třídy těžitelnosti III skupiny 6 přes 1 000 do 5</t>
  </si>
  <si>
    <t>https://podminky.urs.cz/item/CS_URS_2022_01/131551106</t>
  </si>
  <si>
    <t>105*11,6*0,1 "stavební jáma</t>
  </si>
  <si>
    <t>4*10,0</t>
  </si>
  <si>
    <t>tyčový svorník pr.32, CKT, oko pro ukotevení táhla</t>
  </si>
  <si>
    <t>P.C.003</t>
  </si>
  <si>
    <t>Celozávitová tyč CKT R 32 mm s okem T32 ST 950 dl. 10,0 m vč. distančních košíčků, spojek, 1x matice a 1x podložka</t>
  </si>
  <si>
    <t>4 "s okem pro ukotvení táhla</t>
  </si>
  <si>
    <t>38,0*0,51 "výkop odvodňovacího příkopu, na mezidepo 1  
105*11,6*0,5 "stavební jáma, na mezidepo 1  
2*4*5*1*0,5 "jáma pro panely, na mezidepo 1  
(18,36+4,43)/2*27 "násyp komunikace v jámě, na mezidepo 1  
20,0 "nájezdové rampy z místní zeminy, zpět na stavbu 
(18,36+4,43)/2*27 "násyp komunikace v jámě, zpět na stavbu 
105*11,6*0,5 "zásyp jámy původním výkopkem po stavbě, zpět na stavbu</t>
  </si>
  <si>
    <t>162351123</t>
  </si>
  <si>
    <t>https://podminky.urs.cz/item/CS_URS_2022_01/162351123</t>
  </si>
  <si>
    <t>105*11,6*(0,2+0,2) "stavební jáma tř. 4+5, na mezidepo 1  
105*11,6*(0,2+0,2) "zásyp jámy původním výkopkem po stavbě, zpět na stavbu</t>
  </si>
  <si>
    <t>162351143</t>
  </si>
  <si>
    <t>https://podminky.urs.cz/item/CS_URS_2022_01/162351143</t>
  </si>
  <si>
    <t>105*11,6*0,1 "stavební jáma, na mezidepo 1  
105*11,6*0,1 "zásyp jámy původním výkopkem po stavbě, zpět na stavbu</t>
  </si>
  <si>
    <t>20,0 "nájezdové rampy z místní zeminy, na mezidepu 1 - zpět na stavbu 
(18,36+4,43)/2*27 "násyp komunikace v jámě, na mezidepu 1 - zpět na stavbu 
105*11,6*0,5 "zásyp jámy původním výkopkem po stavbě, na mezidepu 1 - zpět na stavbu</t>
  </si>
  <si>
    <t>105*11,6*(0,2+0,2) "zásyp jámy původním výkopkem po stavbě</t>
  </si>
  <si>
    <t>na mezidepu 1 - zpět na stavbu</t>
  </si>
  <si>
    <t>167151113</t>
  </si>
  <si>
    <t>Nakládání, skládání a překládání neulehlého výkopku nebo sypaniny strojně nakládání, množství přes 100 m3, z hornin třídy těžitelnosti III, skupiny 6</t>
  </si>
  <si>
    <t>https://podminky.urs.cz/item/CS_URS_2022_01/167151113</t>
  </si>
  <si>
    <t>105*11,6*0,1 "zásyp jámy původním výkopkem po stavbě</t>
  </si>
  <si>
    <t>na mezidepu 1  - zpět na stavbu</t>
  </si>
  <si>
    <t>171111104</t>
  </si>
  <si>
    <t>Uložení sypanin do násypů ručně s rozprostřením sypaniny ve vrstvách a s hrubým urovnáním zhutněných z hornin nesoudržných sypkých - materiál pomocí k</t>
  </si>
  <si>
    <t>https://podminky.urs.cz/item/CS_URS_2022_01/171111104</t>
  </si>
  <si>
    <t>5*3*2*0,3*0,5 "1/2 objemu pro protilehlý břeh</t>
  </si>
  <si>
    <t>polštář pod panely ŠD 0-32 tl. 300 mm</t>
  </si>
  <si>
    <t>20,0 "nájezdové rampy z místní zeminy 
(18,36+4,43)/2*27 "násyp komunikace v jámě</t>
  </si>
  <si>
    <t>instalace opěr a mostního provizoria, povrchy v rámci komunikace</t>
  </si>
  <si>
    <t>5*3*2*0,3*0,5 "1/2 objemu</t>
  </si>
  <si>
    <t>20,0*1,8</t>
  </si>
  <si>
    <t>105*11,6</t>
  </si>
  <si>
    <t>zásyp jámy původním výkopkem po stavbě</t>
  </si>
  <si>
    <t>274123021</t>
  </si>
  <si>
    <t>Montáž základových pasů ze železobetonu hmotnosti do 1,5 t</t>
  </si>
  <si>
    <t>https://podminky.urs.cz/item/CS_URS_2022_01/274123021</t>
  </si>
  <si>
    <t>12 "Pomocné závěrné zídky z prefabrikátů, montované</t>
  </si>
  <si>
    <t>PFB001</t>
  </si>
  <si>
    <t>prefabrikát L - opěrné dílce pro zídky</t>
  </si>
  <si>
    <t>prefabrikát "L" pro mostní závěr, typ A/750/600</t>
  </si>
  <si>
    <t>275121001</t>
  </si>
  <si>
    <t>Montáž hranice podpěrné dočasné ze železobetonových silničních dílců plochy do 3 m2 hloubky 0,5 m zřízení</t>
  </si>
  <si>
    <t>https://podminky.urs.cz/item/CS_URS_2022_01/275121001</t>
  </si>
  <si>
    <t>8 "panely 3x1 m, po dvou na sebe ukládat</t>
  </si>
  <si>
    <t>275121002</t>
  </si>
  <si>
    <t>Montáž hranice podpěrné dočasné ze železobetonových silničních dílců plochy do 3 m2 hloubky 0,5 m odstranění</t>
  </si>
  <si>
    <t>https://podminky.urs.cz/item/CS_URS_2022_01/275121002</t>
  </si>
  <si>
    <t>4*2,0</t>
  </si>
  <si>
    <t>5*4*2*0,25</t>
  </si>
  <si>
    <t>0,174*0,174/4*3,1415*40,0*1,35 "NTL 
5*4*2*0,01*1,35 "VTL</t>
  </si>
  <si>
    <t>Montáže potrubí</t>
  </si>
  <si>
    <t>230083354</t>
  </si>
  <si>
    <t>Demontáž ocelového potrubí k dalšímu použití hmotnosti přes 250 kg připojovací rozměr O 324, tl. 10,0 mm</t>
  </si>
  <si>
    <t>https://podminky.urs.cz/item/CS_URS_2022_01/230083354</t>
  </si>
  <si>
    <t>odstranění propustku</t>
  </si>
  <si>
    <t>Podklad ze štěrkodrti ŠD s rozprostřením a zhutněním plochy přes 100 m2, po zhutnění tl. 300 mm</t>
  </si>
  <si>
    <t>https://podminky.urs.cz/item/CS_URS_2022_01/564871116</t>
  </si>
  <si>
    <t>8*27  "komunikace dno jámy</t>
  </si>
  <si>
    <t>890411851</t>
  </si>
  <si>
    <t>Bourání šachet a jímek strojně velikosti obestavěného prostoru do 1,5 m3 z prefabrikovaných skruží</t>
  </si>
  <si>
    <t>https://podminky.urs.cz/item/CS_URS_2022_01/890411851</t>
  </si>
  <si>
    <t>1 "odstranění vpusti - 1 skruž DN 1000 v. 1000 mm</t>
  </si>
  <si>
    <t>894410213</t>
  </si>
  <si>
    <t>Osazení betonových dílců šachet kanalizačních skruž rovná DN 1000, výšky 1000 mm</t>
  </si>
  <si>
    <t>https://podminky.urs.cz/item/CS_URS_2022_01/894410213</t>
  </si>
  <si>
    <t>1 "kalová jímka, vpust</t>
  </si>
  <si>
    <t>59224069</t>
  </si>
  <si>
    <t>skruž betonová DN 1000x1000, 100x100x12cm</t>
  </si>
  <si>
    <t>913121111</t>
  </si>
  <si>
    <t>Montáž a demontáž dočasných dopravních značek kompletních značek vč. podstavce a sloupku základních</t>
  </si>
  <si>
    <t>https://podminky.urs.cz/item/CS_URS_2022_01/913121111</t>
  </si>
  <si>
    <t>1 "zákaz vjezdu nad 48 t 
1 "omezení max. rychlosti na 10 km/h 
1 "nebezpečné klesání 19% 
1 " zákaz vjedu 
1 "dodatková tabulka</t>
  </si>
  <si>
    <t>913121211</t>
  </si>
  <si>
    <t>Montáž a demontáž dočasných dopravních značek Příplatek za první a každý další den použití dočasných dopravních značek k ceně 12-1111</t>
  </si>
  <si>
    <t>https://podminky.urs.cz/item/CS_URS_2022_01/913121211</t>
  </si>
  <si>
    <t>5*720</t>
  </si>
  <si>
    <t>8*27 "komunikace dno jámy</t>
  </si>
  <si>
    <t>938902204</t>
  </si>
  <si>
    <t>Čištění příkopů komunikací s odstraněním travnatého porostu nebo nánosu s naložením na dopravní prostředek nebo s přemístěním na hromady na vzdálenost</t>
  </si>
  <si>
    <t>https://podminky.urs.cz/item/CS_URS_2022_01/938902204</t>
  </si>
  <si>
    <t>38,0 "dodatečné vyčištění příkopu po stavbě</t>
  </si>
  <si>
    <t>961021311</t>
  </si>
  <si>
    <t>Bourání základů ze zdiva kamenného na jakoukoli maltu</t>
  </si>
  <si>
    <t>https://podminky.urs.cz/item/CS_URS_2022_01/961021311</t>
  </si>
  <si>
    <t>0,4*6*0,8*2 "závěrná zídka nasucho</t>
  </si>
  <si>
    <t>instalace opěr a mostního provizoria</t>
  </si>
  <si>
    <t>981001R</t>
  </si>
  <si>
    <t>Mostní provizorium - doprava, MTŽ a DMTŽ, rozpětí 24 m, nosnost 48t (instalace a deinstalace mostu - 2x velký jeřáb nebo vysouváním) na 24 měsíců</t>
  </si>
  <si>
    <t>981002R</t>
  </si>
  <si>
    <t>Upnutí mostu proti brzdným silám, lanovým závěsem 216 kN, aktivace 50 kN</t>
  </si>
  <si>
    <t>1,92 "jímka bet. skruž</t>
  </si>
  <si>
    <t>3,686 "dodatečné vyčištění příkopu po stavbě 
9,6 "závěrná zídka na succho</t>
  </si>
  <si>
    <t xml:space="preserve">  SO 01.2.3</t>
  </si>
  <si>
    <t>7B km 397.680 - 397.750 - Cesta - zbývající části přístupové komunikace ve st. km 0,100-0,822</t>
  </si>
  <si>
    <t>SO 01.2.3</t>
  </si>
  <si>
    <t>https://podminky.urs.cz/item/CS_URS_2022_01/113107223</t>
  </si>
  <si>
    <t>2*74*5 "vrstvy komunikace ŠD tl. 300 mm</t>
  </si>
  <si>
    <t>odstranění zpevněných ploch pracovních je u SO 01.1</t>
  </si>
  <si>
    <t>2*74*5 "vrstvy komunikace</t>
  </si>
  <si>
    <t>odstranění zpevněných ploch pracovních u SO 01.1</t>
  </si>
  <si>
    <t>121151123</t>
  </si>
  <si>
    <t>Sejmutí ornice strojně při souvislé ploše přes 500 m2, tl. vrstvy do 200 mm</t>
  </si>
  <si>
    <t>https://podminky.urs.cz/item/CS_URS_2022_01/121151123</t>
  </si>
  <si>
    <t>1271,0 "tl. 100 mm - humózní vrstvy</t>
  </si>
  <si>
    <t>121151125</t>
  </si>
  <si>
    <t>Sejmutí ornice strojně při souvislé ploše přes 500 m2, tl. vrstvy přes 250 do 300 mm</t>
  </si>
  <si>
    <t>https://podminky.urs.cz/item/CS_URS_2022_01/121151125</t>
  </si>
  <si>
    <t>2710 "humózní vrstvy tl. 300 mm</t>
  </si>
  <si>
    <t>122211101</t>
  </si>
  <si>
    <t>Odkopávky a prokopávky ručně zapažené i nezapažené v hornině třídy těžitelnosti I skupiny 3</t>
  </si>
  <si>
    <t>https://podminky.urs.cz/item/CS_URS_2022_01/122211101</t>
  </si>
  <si>
    <t>13*0,3*0,6*4</t>
  </si>
  <si>
    <t>514,0 "výkopy pro komunikaci</t>
  </si>
  <si>
    <t>1271,0*0,1 "tl. 100 mm - humózní vrstvy, mezidepo 2 
2710*0,3 "humózní vrstvy tl. 300 mm, mezidepo 2</t>
  </si>
  <si>
    <t>820,0 "komunikace - výkopek z mezidepa 1 
2626,0*0,3*0,3 "na dosypy komunikace</t>
  </si>
  <si>
    <t>NEOCEŇOVAT - Poplatek za uložení stavebního odpadu na skládce (skládkovné) zeminy a kamení zatříděného do Katalogu odpadů pod kódem 17 05 04,vč. dopravy</t>
  </si>
  <si>
    <t>523,36*1,8</t>
  </si>
  <si>
    <t>2626*0,3</t>
  </si>
  <si>
    <t>787,8*1,8</t>
  </si>
  <si>
    <t>500</t>
  </si>
  <si>
    <t>urovnání terénu pro dočasné uskladnění ornice</t>
  </si>
  <si>
    <t>3530-904 "komunikace - ŠD 0-32</t>
  </si>
  <si>
    <t>13*4,5</t>
  </si>
  <si>
    <t>nosnost D400</t>
  </si>
  <si>
    <t>913411111</t>
  </si>
  <si>
    <t>Montáž a demontáž mobilní semaforové soupravy 2 semafory</t>
  </si>
  <si>
    <t>https://podminky.urs.cz/item/CS_URS_2022_01/913411111</t>
  </si>
  <si>
    <t>913411211</t>
  </si>
  <si>
    <t>Montáž a demontáž mobilní semaforové soupravy Příplatek za první a každý další den použití mobilní semaforové soupravy k ceně 41-1111</t>
  </si>
  <si>
    <t>https://podminky.urs.cz/item/CS_URS_2022_01/913411211</t>
  </si>
  <si>
    <t>1*300</t>
  </si>
  <si>
    <t>913911112</t>
  </si>
  <si>
    <t>Montáž a demontáž akumulátorů a zásobníků dočasného dopravního značení akumulátoru olověného 12V/55 Ah</t>
  </si>
  <si>
    <t>https://podminky.urs.cz/item/CS_URS_2022_01/913911112</t>
  </si>
  <si>
    <t>913911122</t>
  </si>
  <si>
    <t>Montáž a demontáž akumulátorů a zásobníků dočasného dopravního značení zásobníku na akumulátor a řídící jednotku ocelového</t>
  </si>
  <si>
    <t>https://podminky.urs.cz/item/CS_URS_2022_01/913911122</t>
  </si>
  <si>
    <t>913911212</t>
  </si>
  <si>
    <t>Montáž a demontáž akumulátorů a zásobníků dočasného dopravního značení Příplatek za první a každý další den použití akumulátorů a zásobníků dočasného</t>
  </si>
  <si>
    <t>https://podminky.urs.cz/item/CS_URS_2022_01/913911212</t>
  </si>
  <si>
    <t>2*300</t>
  </si>
  <si>
    <t>913911222</t>
  </si>
  <si>
    <t>https://podminky.urs.cz/item/CS_URS_2022_01/913911222</t>
  </si>
  <si>
    <t>2790+2*74*5</t>
  </si>
  <si>
    <t>přístup. komunikace</t>
  </si>
  <si>
    <t>0,37 "geomříž</t>
  </si>
  <si>
    <t>0,592 "geotextilie</t>
  </si>
  <si>
    <t>325,6 "kamenivo</t>
  </si>
  <si>
    <t>https://podminky.urs.cz/item/CS_URS_2022_01/998225111</t>
  </si>
  <si>
    <t xml:space="preserve">  SO 01.2.4</t>
  </si>
  <si>
    <t>7B km 397.680 - 397.750 - Cesta - odstranění přístup. kom  km 0,340–0,720, uvedení terénu a živých p</t>
  </si>
  <si>
    <t>SO 01.2.4</t>
  </si>
  <si>
    <t>2626,0 "odstranění ŠD komunikace</t>
  </si>
  <si>
    <t>2626 "v komunikaci</t>
  </si>
  <si>
    <t>2626 "z komunikace</t>
  </si>
  <si>
    <t>https://podminky.urs.cz/item/CS_URS_2022_01/115101201</t>
  </si>
  <si>
    <t>10*8,0</t>
  </si>
  <si>
    <t>čerpání vody pro závlahu</t>
  </si>
  <si>
    <t>131251105</t>
  </si>
  <si>
    <t>Hloubení nezapažených jam a zářezů strojně s urovnáním dna do předepsaného profilu a spádu v hornině třídy těžitelnosti I skupiny 3 přes 500 do 1 000</t>
  </si>
  <si>
    <t>https://podminky.urs.cz/item/CS_URS_2022_01/131251105</t>
  </si>
  <si>
    <t>820 "odtěžení rampy</t>
  </si>
  <si>
    <t>komunikace - výkopek</t>
  </si>
  <si>
    <t>820 "zemina z rampy na mezidepo 1 (200 m)</t>
  </si>
  <si>
    <t>351,0 "zemina pro zásyp 
2710*0,3 "ornice z mezidepa 2</t>
  </si>
  <si>
    <t>171152501</t>
  </si>
  <si>
    <t>Zhutnění podloží pod násypy z rostlé horniny třídy těžitelnosti I a II, skupiny 1 až 4 z hornin soudružných a nesoudržných</t>
  </si>
  <si>
    <t>https://podminky.urs.cz/item/CS_URS_2022_01/171152501</t>
  </si>
  <si>
    <t>2710-74*5</t>
  </si>
  <si>
    <t>pod zásyp</t>
  </si>
  <si>
    <t>(2710-74*5)*0,15 "místní urovnání do depresí</t>
  </si>
  <si>
    <t>zásyp štěrkem z původní komunikace</t>
  </si>
  <si>
    <t>181351105</t>
  </si>
  <si>
    <t>Rozprostření a urovnání ornice v rovině nebo ve svahu sklonu do 1:5 strojně při souvislé ploše přes 100 do 500 m2, tl. vrstvy přes 250 do 300 mm</t>
  </si>
  <si>
    <t>https://podminky.urs.cz/item/CS_URS_2022_01/181351105</t>
  </si>
  <si>
    <t>2710 "ornice z mezidepa 2</t>
  </si>
  <si>
    <t>prostor po přístup. komunikaci km 0,34-0,72</t>
  </si>
  <si>
    <t>2710*0,02</t>
  </si>
  <si>
    <t>183101213</t>
  </si>
  <si>
    <t>Hloubení jamek pro vysazování rostlin v zemině tř.1 až 4 s výměnou půdy z 50% v rovině nebo na svahu do 1:5, objemu přes 0,02 do 0,05 m3</t>
  </si>
  <si>
    <t>https://podminky.urs.cz/item/CS_URS_2022_01/183101213</t>
  </si>
  <si>
    <t>2*12 "K3 smrk ztepilý  
2*34 "k4 smrk ztepilý 
2*10 "K5 Ptací zob 
2*36 "K6 Smrk ztepilý</t>
  </si>
  <si>
    <t>přesazení živého plolu 2x</t>
  </si>
  <si>
    <t>10321100</t>
  </si>
  <si>
    <t>zahradní substrát pro výsadbu VL</t>
  </si>
  <si>
    <t>(0,4*0,4*0,3)*0,5*92</t>
  </si>
  <si>
    <t>183403153</t>
  </si>
  <si>
    <t>Obdělání půdy hrabáním v rovině nebo na svahu do 1:5</t>
  </si>
  <si>
    <t>https://podminky.urs.cz/item/CS_URS_2022_01/183403153</t>
  </si>
  <si>
    <t>183403161</t>
  </si>
  <si>
    <t>Obdělání půdy válením v rovině nebo na svahu do 1:5</t>
  </si>
  <si>
    <t>https://podminky.urs.cz/item/CS_URS_2022_01/183403161</t>
  </si>
  <si>
    <t>183403371</t>
  </si>
  <si>
    <t>Obdělání půdy dusáním na svahu přes 1:2 do 1:1</t>
  </si>
  <si>
    <t>https://podminky.urs.cz/item/CS_URS_2022_01/183403371</t>
  </si>
  <si>
    <t>184102112</t>
  </si>
  <si>
    <t>Výsadba dřeviny s balem do předem vyhloubené jamky se zalitím v rovině nebo na svahu do 1:5, při průměru balu přes 200 do 300 mm</t>
  </si>
  <si>
    <t>https://podminky.urs.cz/item/CS_URS_2022_01/184102112</t>
  </si>
  <si>
    <t>přesazení živého plotu dočasně a zpět na původní místo</t>
  </si>
  <si>
    <t>184502111</t>
  </si>
  <si>
    <t>Vyzvednutí dřeviny k přesazení s balem v rovině nebo na svahu do 1:5, při průměru balu přes 300 do 400 mm</t>
  </si>
  <si>
    <t>https://podminky.urs.cz/item/CS_URS_2022_01/184502111</t>
  </si>
  <si>
    <t>184803112</t>
  </si>
  <si>
    <t>Řez a tvarování živých plotů a stěn přímých, výšky přes 0,8 do 1,5 m, šířky do 1,0 m</t>
  </si>
  <si>
    <t>https://podminky.urs.cz/item/CS_URS_2022_01/184803112</t>
  </si>
  <si>
    <t>2*6 "K3 smrk ztepilý  
2*17 "k4 smrk ztepilý 
2*4 "K5 Ptací zob 
2*18 "K6 Smrk ztepilý</t>
  </si>
  <si>
    <t>185803211</t>
  </si>
  <si>
    <t>Uválcování trávníku v rovině nebo na svahu do 1:5</t>
  </si>
  <si>
    <t>https://podminky.urs.cz/item/CS_URS_2022_01/185803211</t>
  </si>
  <si>
    <t>40,65*10</t>
  </si>
  <si>
    <t>část vody cisternou, část čerpáním ze zdroje</t>
  </si>
  <si>
    <t>185811221</t>
  </si>
  <si>
    <t>Vyhrabání trávníku souvislé plochy přes 1000 do 10000 m2 v rovině nebo na svahu do 1:5</t>
  </si>
  <si>
    <t>https://podminky.urs.cz/item/CS_URS_2022_01/185811221</t>
  </si>
  <si>
    <t>2710*0,015*5</t>
  </si>
  <si>
    <t>203,25*20</t>
  </si>
  <si>
    <t>1,313 "geomříž</t>
  </si>
  <si>
    <t>2,101 "geotextilie</t>
  </si>
  <si>
    <t xml:space="preserve">  SO 01.2.5</t>
  </si>
  <si>
    <t>7B km 397.680 - 397.750 - Cesta - odstranění zpevněných ploch a pro výstavbu mostu</t>
  </si>
  <si>
    <t>SO 01.2.5</t>
  </si>
  <si>
    <t>300 "pracovní plochy ze ŠD tl. 300 mm</t>
  </si>
  <si>
    <t>4 "svorník R32N dl. 2,0 m, deska 150/150/5, matice</t>
  </si>
  <si>
    <t>zpětné upevnění ocel. sítě na skalní stěně</t>
  </si>
  <si>
    <t>155214111</t>
  </si>
  <si>
    <t>Síťování skalních stěn prováděné horolezeckou technikou montáž pásů ocelové sítě</t>
  </si>
  <si>
    <t>https://podminky.urs.cz/item/CS_URS_2022_01/155214111</t>
  </si>
  <si>
    <t>zpětné upevnění ocelové sítě</t>
  </si>
  <si>
    <t xml:space="preserve">  SO 01.2.6</t>
  </si>
  <si>
    <t>7B km 397.680 - 397.750 - Cesta - oprava komunikace v obci Bor</t>
  </si>
  <si>
    <t>SO 01.2.6</t>
  </si>
  <si>
    <t>113154113</t>
  </si>
  <si>
    <t>Frézování živičného podkladu nebo krytu s naložením na dopravní prostředek plochy do 500 m2 bez překážek v trase pruhu šířky do 0,5 m, tloušťky vrstvy</t>
  </si>
  <si>
    <t>https://podminky.urs.cz/item/CS_URS_2022_01/113154113</t>
  </si>
  <si>
    <t>1284*0,1</t>
  </si>
  <si>
    <t>lokální odfrézování - oprava výtluků</t>
  </si>
  <si>
    <t>113154332</t>
  </si>
  <si>
    <t>Frézování živičného podkladu nebo krytu s naložením na dopravní prostředek plochy přes 1 000 do 10 000 m2 bez překážek v trase pruhu šířky přes 1 m do</t>
  </si>
  <si>
    <t>https://podminky.urs.cz/item/CS_URS_2022_01/113154332</t>
  </si>
  <si>
    <t>214*6</t>
  </si>
  <si>
    <t>kryt vozovky tl. 40 mm</t>
  </si>
  <si>
    <t>565135101</t>
  </si>
  <si>
    <t>Asfaltový beton vrstva podkladní ACP 16 (obalované kamenivo střednězrnné - OKS) s rozprostřením a zhutněním v pruhu šířky do 1,5 m, po zhutnění tl. 50</t>
  </si>
  <si>
    <t>https://podminky.urs.cz/item/CS_URS_2022_01/565135101</t>
  </si>
  <si>
    <t>1284*0,1 "ACP 16+</t>
  </si>
  <si>
    <t>572274119</t>
  </si>
  <si>
    <t>Oprava trhlin a výtluků pomocí infračerveného topného zařízení v komunikaci, plochy přes 100 m2, tloušťky přes 30 do 50 mm</t>
  </si>
  <si>
    <t>https://podminky.urs.cz/item/CS_URS_2022_01/572274119</t>
  </si>
  <si>
    <t>573191111</t>
  </si>
  <si>
    <t>Postřik infiltrační kationaktivní emulzí v množství 1,00 kg/m2</t>
  </si>
  <si>
    <t>https://podminky.urs.cz/item/CS_URS_2022_01/573191111</t>
  </si>
  <si>
    <t>128,4 "postřik, do něhož se položí pásy výztužné vložky</t>
  </si>
  <si>
    <t>modifikovaná emulze PS-C</t>
  </si>
  <si>
    <t>573231107</t>
  </si>
  <si>
    <t>Postřik spojovací PS bez posypu kamenivem ze silniční emulze, v množství 0,40 kg/m2</t>
  </si>
  <si>
    <t>https://podminky.urs.cz/item/CS_URS_2022_01/573231107</t>
  </si>
  <si>
    <t>1284</t>
  </si>
  <si>
    <t>573231109</t>
  </si>
  <si>
    <t>Postřik spojovací PS bez posypu kamenivem ze silniční emulze, v množství 0,60 kg/m2</t>
  </si>
  <si>
    <t>https://podminky.urs.cz/item/CS_URS_2022_01/573231109</t>
  </si>
  <si>
    <t>577134221</t>
  </si>
  <si>
    <t>Asfaltový beton vrstva obrusná ACO 11 (ABS) s rozprostřením a se zhutněním z nemodifikovaného asfaltu v pruhu šířky přes 3 m tř. II, po zhutnění tl. 4</t>
  </si>
  <si>
    <t>https://podminky.urs.cz/item/CS_URS_2022_01/577134221</t>
  </si>
  <si>
    <t>1284 "ACO 11</t>
  </si>
  <si>
    <t>919721202</t>
  </si>
  <si>
    <t>Geomříž pro vyztužení asfaltového povrchu z polypropylenu s geotextilií</t>
  </si>
  <si>
    <t>https://podminky.urs.cz/item/CS_URS_2022_01/919721202</t>
  </si>
  <si>
    <t>oprava výztužnou vložkou 22kN/m PP</t>
  </si>
  <si>
    <t>919732211</t>
  </si>
  <si>
    <t>Styčná pracovní spára při napojení nového živičného povrchu na stávající se zalitím za tepla modifikovanou asfaltovou hmotou s posypem vápenným hydrát</t>
  </si>
  <si>
    <t>https://podminky.urs.cz/item/CS_URS_2022_01/919732211</t>
  </si>
  <si>
    <t>18+11+15</t>
  </si>
  <si>
    <t>997221645R</t>
  </si>
  <si>
    <t>904</t>
  </si>
  <si>
    <t>NEOCEŇOVAT - Poplatek za uložení stavebního odpadu na skládce (skládkovné) asfaltového bez obsahu dehtu zatříděného do Katalogu odpadů pod kódem 17 03 02, vč. dopravy</t>
  </si>
  <si>
    <t>před a po stavbě</t>
  </si>
  <si>
    <t xml:space="preserve">  SO 01.2.7</t>
  </si>
  <si>
    <t>7B km 397.680 - 397.750 - Cesta - doplňující opatření</t>
  </si>
  <si>
    <t>SO 01.2.7</t>
  </si>
  <si>
    <t>46,0</t>
  </si>
  <si>
    <t>staveništníá oplocení p.p.č. 2142/27 a 2142/28, v1,5m</t>
  </si>
  <si>
    <t>132312132</t>
  </si>
  <si>
    <t>Hloubení nezapažených rýh šířky do 800 mm ručně s urovnáním dna do předepsaného profilu a spádu v hornině třídy těžitelnosti II skupiny 4 nesoudržných</t>
  </si>
  <si>
    <t>https://podminky.urs.cz/item/CS_URS_2022_01/132312132</t>
  </si>
  <si>
    <t>29,0*0,3*0,6</t>
  </si>
  <si>
    <t>obnova dešťových svodů p.p.č. 2142/28</t>
  </si>
  <si>
    <t>4,35*1,8</t>
  </si>
  <si>
    <t>29*0,3*(0,6-0,4-0,1)</t>
  </si>
  <si>
    <t>175111101</t>
  </si>
  <si>
    <t>Obsypání potrubí ručně sypaninou z vhodných hornin třídy těžitelnosti I a II, skupiny 1 až 4 nebo materiálem připraveným podél výkopu ve vzdálenosti d</t>
  </si>
  <si>
    <t>https://podminky.urs.cz/item/CS_URS_2022_01/175111101</t>
  </si>
  <si>
    <t>29*0,3*0,4</t>
  </si>
  <si>
    <t>58337310</t>
  </si>
  <si>
    <t>štěrkopísek frakce 0/4</t>
  </si>
  <si>
    <t>3,48*1,8</t>
  </si>
  <si>
    <t>181311103</t>
  </si>
  <si>
    <t>Rozprostření a urovnání ornice v rovině nebo ve svahu sklonu do 1:5 ručně při souvislé ploše, tl. vrstvy do 200 mm</t>
  </si>
  <si>
    <t>https://podminky.urs.cz/item/CS_URS_2022_01/181311103</t>
  </si>
  <si>
    <t>29*0,3</t>
  </si>
  <si>
    <t>8,7</t>
  </si>
  <si>
    <t>8,7*0,02 Přepočtené koeficientem množství</t>
  </si>
  <si>
    <t>8*3,0*1,0</t>
  </si>
  <si>
    <t>ochrana kabelového vedení ČEZ, ŽB panely 3x1 m, silniční tl.220</t>
  </si>
  <si>
    <t>22-M</t>
  </si>
  <si>
    <t>Montáže technologických zařízení pro dopravní stavby</t>
  </si>
  <si>
    <t>220280206</t>
  </si>
  <si>
    <t>Montáž kabelu uloženého v trubkách nebo v lištách včetně odvinutí kabelu z bubnu, natáhnutí, odříznutí, zaizolování a zatažení do trubek nebo lišt, pr</t>
  </si>
  <si>
    <t>https://podminky.urs.cz/item/CS_URS_2022_01/220280206</t>
  </si>
  <si>
    <t>34121300R</t>
  </si>
  <si>
    <t>kabel koaxiální, jádro CU, izolace PVC, bílý, impedance 50 Ohm</t>
  </si>
  <si>
    <t>72*1,05 Přepočtené koeficientem množství</t>
  </si>
  <si>
    <t>451572111</t>
  </si>
  <si>
    <t>Lože pod potrubí, stoky a drobné objekty v otevřeném výkopu z kameniva drobného těženého 0 až 4 mm</t>
  </si>
  <si>
    <t>https://podminky.urs.cz/item/CS_URS_2022_01/451572111</t>
  </si>
  <si>
    <t>29*0,3*0,1</t>
  </si>
  <si>
    <t>46-M</t>
  </si>
  <si>
    <t>460171152</t>
  </si>
  <si>
    <t>Hloubení nezapažených kabelových rýh strojně včetně urovnání dna s přemístěním výkopku do vzdálenosti 3 m od okraje jámy nebo s naložením na dopravní</t>
  </si>
  <si>
    <t>https://podminky.urs.cz/item/CS_URS_2022_01/460171152</t>
  </si>
  <si>
    <t>32+40</t>
  </si>
  <si>
    <t>náhrada zničených anténních vedení km 0,465 a 0,475</t>
  </si>
  <si>
    <t>72*0,35*(0,60-0,50)</t>
  </si>
  <si>
    <t>460451152</t>
  </si>
  <si>
    <t>Zásyp kabelových rýh strojně s přemístěním sypaniny ze vzdálenosti do 10 m, s uložením výkopku ve vrstvách včetně zhutnění a urovnání povrchu šířky 35</t>
  </si>
  <si>
    <t>https://podminky.urs.cz/item/CS_URS_2022_01/460451152</t>
  </si>
  <si>
    <t>460571111</t>
  </si>
  <si>
    <t>Rozprostření a urovnání ornice strojně včetně přemístění hromad nebo dočasných skládek na místo spotřeby ze vzdálenosti do 50 m při souvislé ploše, tl</t>
  </si>
  <si>
    <t>https://podminky.urs.cz/item/CS_URS_2022_01/460571111</t>
  </si>
  <si>
    <t>72*0,35</t>
  </si>
  <si>
    <t>460581121</t>
  </si>
  <si>
    <t>Úprava terénu zatravnění, včetně dodání osiva a zalití vodou na rovině</t>
  </si>
  <si>
    <t>https://podminky.urs.cz/item/CS_URS_2022_01/460581121</t>
  </si>
  <si>
    <t>460791112</t>
  </si>
  <si>
    <t>Montáž trubek ochranných uložených volně do rýhy plastových tuhých, vnitřního průměru přes 32 do 50 mm</t>
  </si>
  <si>
    <t>https://podminky.urs.cz/item/CS_URS_2022_01/460791112</t>
  </si>
  <si>
    <t>34571361</t>
  </si>
  <si>
    <t>trubka elektroinstalační HDPE tuhá dvouplášťová korugovaná D 41/50mm</t>
  </si>
  <si>
    <t>871265231</t>
  </si>
  <si>
    <t>Kanalizační potrubí z tvrdého PVC v otevřeném výkopu ve sklonu do 20 %, hladkého plnostěnného jednovrstvého, tuhost třídy SN 10 DN 110</t>
  </si>
  <si>
    <t>https://podminky.urs.cz/item/CS_URS_2022_01/871265231</t>
  </si>
  <si>
    <t>29,0 "obnova dešťových svodů p.p.č. 2142/28</t>
  </si>
  <si>
    <t>998226011</t>
  </si>
  <si>
    <t>Přesun hmot pro pozemní komunikace a letiště s krytem montovaným ze silničních dílců ze železového nebo předpjatého betonu dopravní vzdálenost do 200</t>
  </si>
  <si>
    <t>https://podminky.urs.cz/item/CS_URS_2022_01/998226011</t>
  </si>
  <si>
    <t>01160300R</t>
  </si>
  <si>
    <t>Diagnostika mostu + návrh opatření</t>
  </si>
  <si>
    <t>prohlídka mostu statikem před a po dokončení prací, zhodnocení změn, návrh opatření</t>
  </si>
  <si>
    <t>https://podminky.urs.cz/item/CS_URS_2022_01/013274000</t>
  </si>
  <si>
    <t>17 "vč. fotodokumentace</t>
  </si>
  <si>
    <t>pasportizace stav. objektů a nemovitostí</t>
  </si>
  <si>
    <t>03100201</t>
  </si>
  <si>
    <t>Obnova poškozeného schodiště km 0,770</t>
  </si>
  <si>
    <t>po dokončení stavby</t>
  </si>
  <si>
    <t>03100202</t>
  </si>
  <si>
    <t>Přemístění suchého WC v km 0,770, nová jímka z ŽB skruže DN1000, záklopná deska ŽB</t>
  </si>
  <si>
    <t>před zahájením prací</t>
  </si>
  <si>
    <t xml:space="preserve">  SO 01.2.8</t>
  </si>
  <si>
    <t>7B km 397.680 - 397.750 - Cesta - kácení</t>
  </si>
  <si>
    <t>SO 01.2.8</t>
  </si>
  <si>
    <t>https://podminky.urs.cz/item/CS_URS_2022_01/111251102</t>
  </si>
  <si>
    <t>24,0+20,0+15,0+11,0+11,0+3,0+3,0+20,0+20,0+20,0</t>
  </si>
  <si>
    <t>"K1, K2, K7-K11</t>
  </si>
  <si>
    <t>112151111</t>
  </si>
  <si>
    <t>Pokácení stromu směrové v celku s odřezáním kmene a s odvětvením průměru kmene přes 100 do 200 mm</t>
  </si>
  <si>
    <t>https://podminky.urs.cz/item/CS_URS_2022_01/112151111</t>
  </si>
  <si>
    <t>4 "listnaté stromy 
9 "jehličnaté stromy</t>
  </si>
  <si>
    <t>"majetek Lesy ČR</t>
  </si>
  <si>
    <t>112151112</t>
  </si>
  <si>
    <t>Pokácení stromu směrové v celku s odřezáním kmene a s odvětvením průměru kmene přes 200 do 300 mm</t>
  </si>
  <si>
    <t>https://podminky.urs.cz/item/CS_URS_2022_01/112151112</t>
  </si>
  <si>
    <t>1 "listnaté stromy 
24 "jehličnaté stromy</t>
  </si>
  <si>
    <t>112151113</t>
  </si>
  <si>
    <t>Pokácení stromu směrové v celku s odřezáním kmene a s odvětvením průměru kmene přes 300 do 400 mm</t>
  </si>
  <si>
    <t>https://podminky.urs.cz/item/CS_URS_2022_01/112151113</t>
  </si>
  <si>
    <t>26 "jehličnaté stromy</t>
  </si>
  <si>
    <t>112151114</t>
  </si>
  <si>
    <t>Pokácení stromu směrové v celku s odřezáním kmene a s odvětvením průměru kmene přes 400 do 500 mm</t>
  </si>
  <si>
    <t>https://podminky.urs.cz/item/CS_URS_2022_01/112151114</t>
  </si>
  <si>
    <t>1 "listnaté stromy 
9 "jehličnaté stromy</t>
  </si>
  <si>
    <t>112151115</t>
  </si>
  <si>
    <t>Pokácení stromu směrové v celku s odřezáním kmene a s odvětvením průměru kmene přes 500 do 600 mm</t>
  </si>
  <si>
    <t>https://podminky.urs.cz/item/CS_URS_2022_01/112151115</t>
  </si>
  <si>
    <t>3 "jehličnaté stromy</t>
  </si>
  <si>
    <t>112151351</t>
  </si>
  <si>
    <t>Pokácení stromu postupné se spouštěním částí kmene a koruny o průměru na řezné ploše pařezu přes 100 do 200 mm</t>
  </si>
  <si>
    <t>https://podminky.urs.cz/item/CS_URS_2022_01/112151351</t>
  </si>
  <si>
    <t>22 "listnaté stromy 
3 "jehličnaté stromy</t>
  </si>
  <si>
    <t>"na skládku</t>
  </si>
  <si>
    <t>112151352</t>
  </si>
  <si>
    <t>Pokácení stromu postupné se spouštěním částí kmene a koruny o průměru na řezné ploše pařezu přes 200 do 300 mm</t>
  </si>
  <si>
    <t>https://podminky.urs.cz/item/CS_URS_2022_01/112151352</t>
  </si>
  <si>
    <t>15 "listnaté stromy 
10 "jehličnaté stromy</t>
  </si>
  <si>
    <t>112151353</t>
  </si>
  <si>
    <t>Pokácení stromu postupné se spouštěním částí kmene a koruny o průměru na řezné ploše pařezu přes 300 do 400 mm</t>
  </si>
  <si>
    <t>https://podminky.urs.cz/item/CS_URS_2022_01/112151353</t>
  </si>
  <si>
    <t>5 "listnaté stromy 
4 "jehličnaté stromy</t>
  </si>
  <si>
    <t>112151354</t>
  </si>
  <si>
    <t>Pokácení stromu postupné se spouštěním částí kmene a koruny o průměru na řezné ploše pařezu přes 400 do 500 mm</t>
  </si>
  <si>
    <t>https://podminky.urs.cz/item/CS_URS_2022_01/112151354</t>
  </si>
  <si>
    <t>2 "listnaté stromy 
1 "jehličnaté stromy</t>
  </si>
  <si>
    <t>112151355</t>
  </si>
  <si>
    <t>Pokácení stromu postupné se spouštěním částí kmene a koruny o průměru na řezné ploše pařezu přes 500 do 600 mm</t>
  </si>
  <si>
    <t>https://podminky.urs.cz/item/CS_URS_2022_01/112151355</t>
  </si>
  <si>
    <t>4 "listnaté stromy</t>
  </si>
  <si>
    <t>112155311</t>
  </si>
  <si>
    <t>Štěpkování s naložením na dopravní prostředek a odvozem do 20 km keřového porostu středně hustého</t>
  </si>
  <si>
    <t>https://podminky.urs.cz/item/CS_URS_2022_01/112155311</t>
  </si>
  <si>
    <t>112251101</t>
  </si>
  <si>
    <t>Odstranění pařezů strojně s jejich vykopáním, vytrháním nebo odstřelením průměru přes 100 do 300 mm</t>
  </si>
  <si>
    <t>https://podminky.urs.cz/item/CS_URS_2022_01/112251101</t>
  </si>
  <si>
    <t>12+14 "na skládku 
1 "vícekmen S134, "na skládku 
5 "P1 "samostatný pařez 
1 "P2 "samostatný pařez</t>
  </si>
  <si>
    <t>112251102</t>
  </si>
  <si>
    <t>Odstranění pařezů strojně s jejich vykopáním, vytrháním nebo odstřelením průměru přes 300 do 500 mm</t>
  </si>
  <si>
    <t>https://podminky.urs.cz/item/CS_URS_2022_01/112251102</t>
  </si>
  <si>
    <t>3+5 "na skládku 
1+1+1+1+1 "vícekmen S80, S113, S132, S136, S143 "na skládku 
1 "P3 "samostatný pařez 
1 "P4 "samostatný pařez</t>
  </si>
  <si>
    <t>112251103</t>
  </si>
  <si>
    <t>Odstranění pařezů strojně s jejich vykopáním, vytrháním nebo odstřelením průměru přes 500 do 700 mm</t>
  </si>
  <si>
    <t>https://podminky.urs.cz/item/CS_URS_2022_01/112251103</t>
  </si>
  <si>
    <t>2 "na skládku 
1 "vícekmen S141 "na skládku</t>
  </si>
  <si>
    <t>112251104</t>
  </si>
  <si>
    <t>Odstranění pařezů strojně s jejich vykopáním, vytrháním nebo odstřelením průměru přes 700 do 900 mm</t>
  </si>
  <si>
    <t>https://podminky.urs.cz/item/CS_URS_2022_01/112251104</t>
  </si>
  <si>
    <t>1+1 "vícekmen S130, S144 "na skládku 
1 "P5 "samostatný pařez</t>
  </si>
  <si>
    <t>11225111R</t>
  </si>
  <si>
    <t>Odstranění pařezů strojně s jejich vykopáním průměru přes 100 do 300 mm vč. rozdrcení a rozprostření na místě</t>
  </si>
  <si>
    <t>33+3</t>
  </si>
  <si>
    <t>11225112R</t>
  </si>
  <si>
    <t>Odstranění pařezů strojně s jejich vykopáním průměru přes 300 do 500 mm vč. rozdrcení a rozprostření na místě</t>
  </si>
  <si>
    <t>35+1 
1 "vícekmen S127</t>
  </si>
  <si>
    <t>11225113R</t>
  </si>
  <si>
    <t>Odstranění pařezů strojně s jejich vykopáním průměru přes 500 do 700 mm vč. rozdrcení a rozprostření na místě</t>
  </si>
  <si>
    <t>112251105</t>
  </si>
  <si>
    <t>Odstranění pařezů strojně s jejich vykopáním, vytrháním nebo odstřelením průměru přes 900 do 1100 mm</t>
  </si>
  <si>
    <t>https://podminky.urs.cz/item/CS_URS_2022_01/112251105</t>
  </si>
  <si>
    <t>1 "P6</t>
  </si>
  <si>
    <t>"samostatný pařez</t>
  </si>
  <si>
    <t>162201411</t>
  </si>
  <si>
    <t>Vodorovné přemístění větví, kmenů nebo pařezů s naložením, složením a dopravou do 1000 m kmenů stromů listnatých, průměru přes 100 do 300 mm</t>
  </si>
  <si>
    <t>https://podminky.urs.cz/item/CS_URS_2022_01/162201411</t>
  </si>
  <si>
    <t>5 "majetek Lesy ČR</t>
  </si>
  <si>
    <t>162201412</t>
  </si>
  <si>
    <t>Vodorovné přemístění větví, kmenů nebo pařezů s naložením, složením a dopravou do 1000 m kmenů stromů listnatých, průměru přes 300 do 500 mm</t>
  </si>
  <si>
    <t>https://podminky.urs.cz/item/CS_URS_2022_01/162201412</t>
  </si>
  <si>
    <t>1 "majetek Lesy ČR</t>
  </si>
  <si>
    <t>162201415</t>
  </si>
  <si>
    <t>Vodorovné přemístění větví, kmenů nebo pařezů s naložením, složením a dopravou do 1000 m kmenů stromů jehličnatých, průměru přes 100 do 300 mm</t>
  </si>
  <si>
    <t>https://podminky.urs.cz/item/CS_URS_2022_01/162201415</t>
  </si>
  <si>
    <t>33 "majetek Lesy ČR</t>
  </si>
  <si>
    <t>162201416</t>
  </si>
  <si>
    <t>Vodorovné přemístění větví, kmenů nebo pařezů s naložením, složením a dopravou do 1000 m kmenů stromů jehličnatých, průměru přes 300 do 500 mm</t>
  </si>
  <si>
    <t>https://podminky.urs.cz/item/CS_URS_2022_01/162201416</t>
  </si>
  <si>
    <t>35 "majetek Lesy ČR</t>
  </si>
  <si>
    <t>162201417</t>
  </si>
  <si>
    <t>Vodorovné přemístění větví, kmenů nebo pařezů s naložením, složením a dopravou do 1000 m kmenů stromů jehličnatých, průměru přes 500 do 700 mm</t>
  </si>
  <si>
    <t>https://podminky.urs.cz/item/CS_URS_2022_01/162201417</t>
  </si>
  <si>
    <t>162251101</t>
  </si>
  <si>
    <t>https://podminky.urs.cz/item/CS_URS_2022_01/162251101</t>
  </si>
  <si>
    <t>9,720*2 "výkopek ze sázení</t>
  </si>
  <si>
    <t>"na meziskládku a zpět</t>
  </si>
  <si>
    <t>162301951</t>
  </si>
  <si>
    <t>Vodorovné přemístění větví, kmenů nebo pařezů s naložením, složením a dopravou Příplatek k cenám za každých dalších i započatých 1000 m přes 1000 m km</t>
  </si>
  <si>
    <t>https://podminky.urs.cz/item/CS_URS_2022_01/162301951</t>
  </si>
  <si>
    <t>5*1  "majetek Lesy ČR</t>
  </si>
  <si>
    <t>162301952</t>
  </si>
  <si>
    <t>https://podminky.urs.cz/item/CS_URS_2022_01/162301952</t>
  </si>
  <si>
    <t>1*1 "majetek Lesy ČR</t>
  </si>
  <si>
    <t>162301961</t>
  </si>
  <si>
    <t>https://podminky.urs.cz/item/CS_URS_2022_01/162301961</t>
  </si>
  <si>
    <t>33*1 "majetek Lesy ČR</t>
  </si>
  <si>
    <t>162301962</t>
  </si>
  <si>
    <t>https://podminky.urs.cz/item/CS_URS_2022_01/162301962</t>
  </si>
  <si>
    <t>35*1 "majetek Lesy ČR</t>
  </si>
  <si>
    <t>9,720</t>
  </si>
  <si>
    <t>17425110R</t>
  </si>
  <si>
    <t>Zásyp jám po vyzdvihnutí stromů po přesazení</t>
  </si>
  <si>
    <t>(1,8*1,8*1,5)*2</t>
  </si>
  <si>
    <t>183101325</t>
  </si>
  <si>
    <t>Hloubení jamek pro vysazování rostlin v zemině tř.1 až 4 s výměnou půdy z 100% v rovině nebo na svahu do 1:5, objemu přes 4,00 do 5,00 m3</t>
  </si>
  <si>
    <t>https://podminky.urs.cz/item/CS_URS_2022_01/183101325</t>
  </si>
  <si>
    <t>2 "přesazení dřevin</t>
  </si>
  <si>
    <t>(1,8*1,8*1,5-1,4*1,4*1,3)*2</t>
  </si>
  <si>
    <t>184102119</t>
  </si>
  <si>
    <t>Výsadba dřeviny s balem do předem vyhloubené jamky se zalitím v rovině nebo na svahu do 1:5, při průměru balu přes 1200 do 1400 mm</t>
  </si>
  <si>
    <t>https://podminky.urs.cz/item/CS_URS_2022_01/184102119</t>
  </si>
  <si>
    <t>184401114</t>
  </si>
  <si>
    <t>Příprava dřeviny k přesazení v rovině nebo na svahu do 1:5 s balem, při průměru balu přes 1,2 do 1,4 m</t>
  </si>
  <si>
    <t>https://podminky.urs.cz/item/CS_URS_2022_01/184401114</t>
  </si>
  <si>
    <t>184502117</t>
  </si>
  <si>
    <t>Vyzvednutí dřeviny k přesazení s balem v rovině nebo na svahu do 1:5, při průměru balu přes 1200 do 1400 mm</t>
  </si>
  <si>
    <t>https://podminky.urs.cz/item/CS_URS_2022_01/184502117</t>
  </si>
  <si>
    <t>NEOCEŇOVAT - Poplatek za uložení dřevěného odpadu na skládce (skládkovné) zatříděného do Katalogu odpadů pod kódem 17 02 01, vč. dopravy</t>
  </si>
  <si>
    <t>38,83+13,48+27,30 "větve, pařezy, kmeny 
(0,20*5)+0,15+0,30+0,30+0,50+0,50 "samostatný pařez</t>
  </si>
  <si>
    <t>998231311</t>
  </si>
  <si>
    <t>Přesun hmot pro sadovnické a krajinářské úpravy - strojně dopravní vzdálenost do 5000 m</t>
  </si>
  <si>
    <t>https://podminky.urs.cz/item/CS_URS_2022_01/998231311</t>
  </si>
  <si>
    <t>D.9.8</t>
  </si>
  <si>
    <t>SO 98-98 Všeobecný objekt</t>
  </si>
  <si>
    <t xml:space="preserve">  SO 98-98</t>
  </si>
  <si>
    <t>Všeobecný objekt</t>
  </si>
  <si>
    <t>SO 98-98</t>
  </si>
  <si>
    <t>RDS</t>
  </si>
  <si>
    <t>VŠEOB08</t>
  </si>
  <si>
    <t>Vypracování RDS</t>
  </si>
  <si>
    <t>kompletní zajištění RDS</t>
  </si>
  <si>
    <t>Dokumentace stavby</t>
  </si>
  <si>
    <t>VSEOB001</t>
  </si>
  <si>
    <t>Dokumentace skutečného provedení stavby, geodetická část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</si>
  <si>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</si>
  <si>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</si>
  <si>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</si>
  <si>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</si>
  <si>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</si>
  <si>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</si>
  <si>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</si>
  <si>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</si>
  <si>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</si>
  <si>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</si>
  <si>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</si>
  <si>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VŠEOB4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</si>
  <si>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</si>
  <si>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</si>
  <si>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</si>
  <si>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VŠEOB5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</si>
  <si>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</si>
  <si>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</si>
  <si>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</si>
  <si>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VŠEOB6</t>
  </si>
  <si>
    <t>Nájmy hrazené zhotovitelem</t>
  </si>
  <si>
    <t>VŠEOB7</t>
  </si>
  <si>
    <t>Ostatní náklady v realizaci</t>
  </si>
  <si>
    <t>zajištění exkurze</t>
  </si>
  <si>
    <t>D.9.9</t>
  </si>
  <si>
    <t>SO 90-90 Odpady</t>
  </si>
  <si>
    <t xml:space="preserve">  SO 90-90</t>
  </si>
  <si>
    <t>Likvidace odpadů včetně dopravy</t>
  </si>
  <si>
    <t>SO 90-90</t>
  </si>
  <si>
    <t>CELKOVÉ odpady včetně dopravy</t>
  </si>
  <si>
    <t>Poplatek za uložení stavebního odpadu na skládce (skládkovné) zeminy a kamení zatříděného do Katalogu odpadů pod kódem 17 05 04, vč. dopravy</t>
  </si>
  <si>
    <t>CELKEM 15 972,779 T</t>
  </si>
  <si>
    <t>POPLATKY ZA LIKVIDACŮ ODPADŮ NEKONTAMINOVANÝCH - 17 05 08  ŠTĚRK Z KOLEJIŠTĚ (ODPAD PO RECYKLACI) - VČETNĚ DOPRAVY</t>
  </si>
  <si>
    <t>CELKEM 1 272,990 T</t>
  </si>
  <si>
    <t>POPLATKY ZA LIKVIDACŮ ODPADŮ NEKONTAMINOVANÝCH - 17 01 01 ŽELEZNIČNÍ PRAŽCE BETONOVÉ, včetně dopravy</t>
  </si>
  <si>
    <t>CELKEM 103,188 T</t>
  </si>
  <si>
    <t>Uložení ODPADŮ NEKONTAMINOVANÝCH, vč.dopravy - 07 02 99 PRYŽOVÉ PODLOŽKY (ŽEL. SVRŠEK)</t>
  </si>
  <si>
    <t>CELKEM 0,041 T</t>
  </si>
  <si>
    <t>Uložení odpadu betonových prefabrikátů, vč. dopravy</t>
  </si>
  <si>
    <t>CELKEM 14,505 T</t>
  </si>
  <si>
    <t>Uložení stavebního odpadu na skládce (skládkovné) dřevěného zatříděného do Katalogu odpadů pod kódem 17 02 01, vč. dopravy</t>
  </si>
  <si>
    <t>CELKEM 87,260 T</t>
  </si>
  <si>
    <t>Uložení stavebního odpadu na skládce (skládkovné) z plastických hmot zatříděného do Katalogu odpadů pod kódem 17 02 03, vč. dopravy</t>
  </si>
  <si>
    <t>CELKEM 12,419 T</t>
  </si>
  <si>
    <t>Poplatek za uložení stavebního odpadu na skládce (skládkovné) z izolačních materiálů zatříděného do Katalogu odpadů pod kódem 17 06 04, vč. dopravy</t>
  </si>
  <si>
    <t>CELKEM 2,773 T</t>
  </si>
  <si>
    <t>Uložení stavebního odpadu na skládce (skládkovné) z izolačních materiálů zatříděného do Katalogu odpadů pod kódem 17 06 04, vč. dopravy</t>
  </si>
  <si>
    <t>CELKEM 0,974 T</t>
  </si>
  <si>
    <t>Poplatek za uložení stavebního odpadu na skládce (skládkovné) asfaltového bez obsahu dehtu zatříděného do Katalogu odpadů pod kódem 17 03 02, vč. dopravy</t>
  </si>
  <si>
    <t>CELKEM 132,894 T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</si>
</sst>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styles" Target="styles.xml" /><Relationship Id="rId38" Type="http://schemas.openxmlformats.org/officeDocument/2006/relationships/sharedStrings" Target="sharedStrings.xml" /><Relationship Id="rId3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0+C10+C15+C31+C34+C39+C48+C50</f>
      </c>
    </row>
    <row r="7" spans="2:3" ht="12.75" customHeight="1">
      <c r="B7" s="8" t="s">
        <v>7</v>
      </c>
      <c s="10">
        <f>0+E10+E15+E31+E34+E39+E48+E50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0+C11+C12+C13+C14</f>
      </c>
      <c s="14">
        <f>C10*0.21</f>
      </c>
      <c s="14">
        <f>0+E11+E12+E13+E14</f>
      </c>
      <c s="13">
        <f>0+F11+F12+F13+F14</f>
      </c>
    </row>
    <row r="11" spans="1:6" ht="12.75">
      <c r="A11" s="11" t="s">
        <v>16</v>
      </c>
      <c s="12" t="s">
        <v>17</v>
      </c>
      <c s="14">
        <f>'SO 02.2'!K8+'SO 02.2'!M8</f>
      </c>
      <c s="14">
        <f>C11*0.21</f>
      </c>
      <c s="14">
        <f>C11+D11</f>
      </c>
      <c s="13">
        <f>'SO 02.2'!T7</f>
      </c>
    </row>
    <row r="12" spans="1:6" ht="12.75">
      <c r="A12" s="11" t="s">
        <v>142</v>
      </c>
      <c s="12" t="s">
        <v>143</v>
      </c>
      <c s="14">
        <f>'SO 03.2'!K8+'SO 03.2'!M8</f>
      </c>
      <c s="14">
        <f>C12*0.21</f>
      </c>
      <c s="14">
        <f>C12+D12</f>
      </c>
      <c s="13">
        <f>'SO 03.2'!T7</f>
      </c>
    </row>
    <row r="13" spans="1:6" ht="12.75">
      <c r="A13" s="11" t="s">
        <v>146</v>
      </c>
      <c s="12" t="s">
        <v>147</v>
      </c>
      <c s="14">
        <f>'SO 04.2'!K8+'SO 04.2'!M8</f>
      </c>
      <c s="14">
        <f>C13*0.21</f>
      </c>
      <c s="14">
        <f>C13+D13</f>
      </c>
      <c s="13">
        <f>'SO 04.2'!T7</f>
      </c>
    </row>
    <row r="14" spans="1:6" ht="12.75">
      <c r="A14" s="11" t="s">
        <v>301</v>
      </c>
      <c s="12" t="s">
        <v>302</v>
      </c>
      <c s="14">
        <f>'SO 05.2'!K8+'SO 05.2'!M8</f>
      </c>
      <c s="14">
        <f>C14*0.21</f>
      </c>
      <c s="14">
        <f>C14+D14</f>
      </c>
      <c s="13">
        <f>'SO 05.2'!T7</f>
      </c>
    </row>
    <row r="15" spans="1:6" ht="12.75">
      <c r="A15" s="11" t="s">
        <v>306</v>
      </c>
      <c s="12" t="s">
        <v>307</v>
      </c>
      <c s="14">
        <f>0+C16+C17+C18+C19+C20+C21+C22+C23+C24+C25+C26+C27+C28+C29+C30</f>
      </c>
      <c s="14">
        <f>C15*0.21</f>
      </c>
      <c s="14">
        <f>0+E16+E17+E18+E19+E20+E21+E22+E23+E24+E25+E26+E27+E28+E29+E30</f>
      </c>
      <c s="13">
        <f>0+F16+F17+F18+F19+F20+F21+F22+F23+F24+F25+F26+F27+F28+F29+F30</f>
      </c>
    </row>
    <row r="16" spans="1:6" ht="12.75">
      <c r="A16" s="11" t="s">
        <v>308</v>
      </c>
      <c s="12" t="s">
        <v>309</v>
      </c>
      <c s="14">
        <f>'SO 01.1'!K8+'SO 01.1'!M8</f>
      </c>
      <c s="14">
        <f>C16*0.21</f>
      </c>
      <c s="14">
        <f>C16+D16</f>
      </c>
      <c s="13">
        <f>'SO 01.1'!T7</f>
      </c>
    </row>
    <row r="17" spans="1:6" ht="12.75">
      <c r="A17" s="11" t="s">
        <v>542</v>
      </c>
      <c s="12" t="s">
        <v>543</v>
      </c>
      <c s="14">
        <f>'SO 01.1.1'!K8+'SO 01.1.1'!M8</f>
      </c>
      <c s="14">
        <f>C17*0.21</f>
      </c>
      <c s="14">
        <f>C17+D17</f>
      </c>
      <c s="13">
        <f>'SO 01.1.1'!T7</f>
      </c>
    </row>
    <row r="18" spans="1:6" ht="12.75">
      <c r="A18" s="11" t="s">
        <v>590</v>
      </c>
      <c s="12" t="s">
        <v>591</v>
      </c>
      <c s="14">
        <f>'SO 01.1.2'!K8+'SO 01.1.2'!M8</f>
      </c>
      <c s="14">
        <f>C18*0.21</f>
      </c>
      <c s="14">
        <f>C18+D18</f>
      </c>
      <c s="13">
        <f>'SO 01.1.2'!T7</f>
      </c>
    </row>
    <row r="19" spans="1:6" ht="12.75">
      <c r="A19" s="11" t="s">
        <v>623</v>
      </c>
      <c s="12" t="s">
        <v>624</v>
      </c>
      <c s="14">
        <f>'SO 01.1.3'!K8+'SO 01.1.3'!M8</f>
      </c>
      <c s="14">
        <f>C19*0.21</f>
      </c>
      <c s="14">
        <f>C19+D19</f>
      </c>
      <c s="13">
        <f>'SO 01.1.3'!T7</f>
      </c>
    </row>
    <row r="20" spans="1:6" ht="12.75">
      <c r="A20" s="11" t="s">
        <v>1090</v>
      </c>
      <c s="12" t="s">
        <v>1091</v>
      </c>
      <c s="14">
        <f>'SO 01.1.4'!K8+'SO 01.1.4'!M8</f>
      </c>
      <c s="14">
        <f>C20*0.21</f>
      </c>
      <c s="14">
        <f>C20+D20</f>
      </c>
      <c s="13">
        <f>'SO 01.1.4'!T7</f>
      </c>
    </row>
    <row r="21" spans="1:6" ht="25.5">
      <c r="A21" s="11" t="s">
        <v>1149</v>
      </c>
      <c s="12" t="s">
        <v>1150</v>
      </c>
      <c s="14">
        <f>'SO 01.1.5'!K8+'SO 01.1.5'!M8</f>
      </c>
      <c s="14">
        <f>C21*0.21</f>
      </c>
      <c s="14">
        <f>C21+D21</f>
      </c>
      <c s="13">
        <f>'SO 01.1.5'!T7</f>
      </c>
    </row>
    <row r="22" spans="1:6" ht="12.75">
      <c r="A22" s="11" t="s">
        <v>1248</v>
      </c>
      <c s="12" t="s">
        <v>1249</v>
      </c>
      <c s="14">
        <f>'SO 02.1'!K8+'SO 02.1'!M8</f>
      </c>
      <c s="14">
        <f>C22*0.21</f>
      </c>
      <c s="14">
        <f>C22+D22</f>
      </c>
      <c s="13">
        <f>'SO 02.1'!T7</f>
      </c>
    </row>
    <row r="23" spans="1:6" ht="25.5">
      <c r="A23" s="11" t="s">
        <v>1510</v>
      </c>
      <c s="12" t="s">
        <v>1511</v>
      </c>
      <c s="14">
        <f>'SO 02.1.1'!K8+'SO 02.1.1'!M8</f>
      </c>
      <c s="14">
        <f>C23*0.21</f>
      </c>
      <c s="14">
        <f>C23+D23</f>
      </c>
      <c s="13">
        <f>'SO 02.1.1'!T7</f>
      </c>
    </row>
    <row r="24" spans="1:6" ht="12.75">
      <c r="A24" s="11" t="s">
        <v>1643</v>
      </c>
      <c s="12" t="s">
        <v>1644</v>
      </c>
      <c s="14">
        <f>'SO 02.1.2'!K8+'SO 02.1.2'!M8</f>
      </c>
      <c s="14">
        <f>C24*0.21</f>
      </c>
      <c s="14">
        <f>C24+D24</f>
      </c>
      <c s="13">
        <f>'SO 02.1.2'!T7</f>
      </c>
    </row>
    <row r="25" spans="1:6" ht="12.75">
      <c r="A25" s="11" t="s">
        <v>1674</v>
      </c>
      <c s="12" t="s">
        <v>1675</v>
      </c>
      <c s="14">
        <f>'SO 03.1'!K8+'SO 03.1'!M8</f>
      </c>
      <c s="14">
        <f>C25*0.21</f>
      </c>
      <c s="14">
        <f>C25+D25</f>
      </c>
      <c s="13">
        <f>'SO 03.1'!T7</f>
      </c>
    </row>
    <row r="26" spans="1:6" ht="12.75">
      <c r="A26" s="11" t="s">
        <v>1806</v>
      </c>
      <c s="12" t="s">
        <v>1807</v>
      </c>
      <c s="14">
        <f>'SO 04.1'!K8+'SO 04.1'!M8</f>
      </c>
      <c s="14">
        <f>C26*0.21</f>
      </c>
      <c s="14">
        <f>C26+D26</f>
      </c>
      <c s="13">
        <f>'SO 04.1'!T7</f>
      </c>
    </row>
    <row r="27" spans="1:6" ht="12.75">
      <c r="A27" s="11" t="s">
        <v>1984</v>
      </c>
      <c s="12" t="s">
        <v>1985</v>
      </c>
      <c s="14">
        <f>'SO 05.1'!K8+'SO 05.1'!M8</f>
      </c>
      <c s="14">
        <f>C27*0.21</f>
      </c>
      <c s="14">
        <f>C27+D27</f>
      </c>
      <c s="13">
        <f>'SO 05.1'!T7</f>
      </c>
    </row>
    <row r="28" spans="1:6" ht="12.75">
      <c r="A28" s="11" t="s">
        <v>2204</v>
      </c>
      <c s="12" t="s">
        <v>2205</v>
      </c>
      <c s="14">
        <f>'SO 11-11-01'!K8+'SO 11-11-01'!M8</f>
      </c>
      <c s="14">
        <f>C28*0.21</f>
      </c>
      <c s="14">
        <f>C28+D28</f>
      </c>
      <c s="13">
        <f>'SO 11-11-01'!T7</f>
      </c>
    </row>
    <row r="29" spans="1:6" ht="12.75">
      <c r="A29" s="11" t="s">
        <v>2258</v>
      </c>
      <c s="12" t="s">
        <v>2259</v>
      </c>
      <c s="14">
        <f>'SO 13-11-01'!K8+'SO 13-11-01'!M8</f>
      </c>
      <c s="14">
        <f>C29*0.21</f>
      </c>
      <c s="14">
        <f>C29+D29</f>
      </c>
      <c s="13">
        <f>'SO 13-11-01'!T7</f>
      </c>
    </row>
    <row r="30" spans="1:6" ht="12.75">
      <c r="A30" s="11" t="s">
        <v>2312</v>
      </c>
      <c s="12" t="s">
        <v>2313</v>
      </c>
      <c s="14">
        <f>'SO 15-11-01'!K8+'SO 15-11-01'!M8</f>
      </c>
      <c s="14">
        <f>C30*0.21</f>
      </c>
      <c s="14">
        <f>C30+D30</f>
      </c>
      <c s="13">
        <f>'SO 15-11-01'!T7</f>
      </c>
    </row>
    <row r="31" spans="1:6" ht="12.75">
      <c r="A31" s="11" t="s">
        <v>2345</v>
      </c>
      <c s="12" t="s">
        <v>2346</v>
      </c>
      <c s="14">
        <f>0+C32+C33</f>
      </c>
      <c s="14">
        <f>C31*0.21</f>
      </c>
      <c s="14">
        <f>0+E32+E33</f>
      </c>
      <c s="13">
        <f>0+F32+F33</f>
      </c>
    </row>
    <row r="32" spans="1:6" ht="12.75">
      <c r="A32" s="11" t="s">
        <v>2347</v>
      </c>
      <c s="12" t="s">
        <v>2348</v>
      </c>
      <c s="14">
        <f>'SO 12-20-01'!K8+'SO 12-20-01'!M8</f>
      </c>
      <c s="14">
        <f>C32*0.21</f>
      </c>
      <c s="14">
        <f>C32+D32</f>
      </c>
      <c s="13">
        <f>'SO 12-20-01'!T7</f>
      </c>
    </row>
    <row r="33" spans="1:6" ht="12.75">
      <c r="A33" s="11" t="s">
        <v>2432</v>
      </c>
      <c s="12" t="s">
        <v>2433</v>
      </c>
      <c s="14">
        <f>'SO 14-20-01'!K8+'SO 14-20-01'!M8</f>
      </c>
      <c s="14">
        <f>C33*0.21</f>
      </c>
      <c s="14">
        <f>C33+D33</f>
      </c>
      <c s="13">
        <f>'SO 14-20-01'!T7</f>
      </c>
    </row>
    <row r="34" spans="1:6" ht="12.75">
      <c r="A34" s="11" t="s">
        <v>2520</v>
      </c>
      <c s="12" t="s">
        <v>2521</v>
      </c>
      <c s="14">
        <f>0+C35+C36+C37+C38</f>
      </c>
      <c s="14">
        <f>C34*0.21</f>
      </c>
      <c s="14">
        <f>0+E35+E36+E37+E38</f>
      </c>
      <c s="13">
        <f>0+F35+F36+F37+F38</f>
      </c>
    </row>
    <row r="35" spans="1:6" ht="12.75">
      <c r="A35" s="11" t="s">
        <v>2522</v>
      </c>
      <c s="12" t="s">
        <v>2523</v>
      </c>
      <c s="14">
        <f>'SO 12-30-01'!K8+'SO 12-30-01'!M8</f>
      </c>
      <c s="14">
        <f>C35*0.21</f>
      </c>
      <c s="14">
        <f>C35+D35</f>
      </c>
      <c s="13">
        <f>'SO 12-30-01'!T7</f>
      </c>
    </row>
    <row r="36" spans="1:6" ht="12.75">
      <c r="A36" s="11" t="s">
        <v>2534</v>
      </c>
      <c s="12" t="s">
        <v>2535</v>
      </c>
      <c s="14">
        <f>'SO 12-30-02'!K8+'SO 12-30-02'!M8</f>
      </c>
      <c s="14">
        <f>C36*0.21</f>
      </c>
      <c s="14">
        <f>C36+D36</f>
      </c>
      <c s="13">
        <f>'SO 12-30-02'!T7</f>
      </c>
    </row>
    <row r="37" spans="1:6" ht="12.75">
      <c r="A37" s="11" t="s">
        <v>2543</v>
      </c>
      <c s="12" t="s">
        <v>2544</v>
      </c>
      <c s="14">
        <f>'SO 14-30-01'!K8+'SO 14-30-01'!M8</f>
      </c>
      <c s="14">
        <f>C37*0.21</f>
      </c>
      <c s="14">
        <f>C37+D37</f>
      </c>
      <c s="13">
        <f>'SO 14-30-01'!T7</f>
      </c>
    </row>
    <row r="38" spans="1:6" ht="12.75">
      <c r="A38" s="11" t="s">
        <v>2549</v>
      </c>
      <c s="12" t="s">
        <v>2550</v>
      </c>
      <c s="14">
        <f>'SO 14-30-02'!K8+'SO 14-30-02'!M8</f>
      </c>
      <c s="14">
        <f>C38*0.21</f>
      </c>
      <c s="14">
        <f>C38+D38</f>
      </c>
      <c s="13">
        <f>'SO 14-30-02'!T7</f>
      </c>
    </row>
    <row r="39" spans="1:6" ht="12.75">
      <c r="A39" s="11" t="s">
        <v>2555</v>
      </c>
      <c s="12" t="s">
        <v>2556</v>
      </c>
      <c s="14">
        <f>0+C40+C41+C42+C43+C44+C45+C46+C47</f>
      </c>
      <c s="14">
        <f>C39*0.21</f>
      </c>
      <c s="14">
        <f>0+E40+E41+E42+E43+E44+E45+E46+E47</f>
      </c>
      <c s="13">
        <f>0+F40+F41+F42+F43+F44+F45+F46+F47</f>
      </c>
    </row>
    <row r="40" spans="1:6" ht="25.5">
      <c r="A40" s="11" t="s">
        <v>2557</v>
      </c>
      <c s="12" t="s">
        <v>2558</v>
      </c>
      <c s="14">
        <f>'SO 01.2.1'!K8+'SO 01.2.1'!M8</f>
      </c>
      <c s="14">
        <f>C40*0.21</f>
      </c>
      <c s="14">
        <f>C40+D40</f>
      </c>
      <c s="13">
        <f>'SO 01.2.1'!T7</f>
      </c>
    </row>
    <row r="41" spans="1:6" ht="12.75">
      <c r="A41" s="11" t="s">
        <v>2606</v>
      </c>
      <c s="12" t="s">
        <v>2607</v>
      </c>
      <c s="14">
        <f>'SO 01.2.2'!K8+'SO 01.2.2'!M8</f>
      </c>
      <c s="14">
        <f>C41*0.21</f>
      </c>
      <c s="14">
        <f>C41+D41</f>
      </c>
      <c s="13">
        <f>'SO 01.2.2'!T7</f>
      </c>
    </row>
    <row r="42" spans="1:6" ht="25.5">
      <c r="A42" s="11" t="s">
        <v>2720</v>
      </c>
      <c s="12" t="s">
        <v>2721</v>
      </c>
      <c s="14">
        <f>'SO 01.2.3'!K8+'SO 01.2.3'!M8</f>
      </c>
      <c s="14">
        <f>C42*0.21</f>
      </c>
      <c s="14">
        <f>C42+D42</f>
      </c>
      <c s="13">
        <f>'SO 01.2.3'!T7</f>
      </c>
    </row>
    <row r="43" spans="1:6" ht="25.5">
      <c r="A43" s="11" t="s">
        <v>2777</v>
      </c>
      <c s="12" t="s">
        <v>2778</v>
      </c>
      <c s="14">
        <f>'SO 01.2.4'!K8+'SO 01.2.4'!M8</f>
      </c>
      <c s="14">
        <f>C43*0.21</f>
      </c>
      <c s="14">
        <f>C43+D43</f>
      </c>
      <c s="13">
        <f>'SO 01.2.4'!T7</f>
      </c>
    </row>
    <row r="44" spans="1:6" ht="25.5">
      <c r="A44" s="11" t="s">
        <v>2846</v>
      </c>
      <c s="12" t="s">
        <v>2847</v>
      </c>
      <c s="14">
        <f>'SO 01.2.5'!K8+'SO 01.2.5'!M8</f>
      </c>
      <c s="14">
        <f>C44*0.21</f>
      </c>
      <c s="14">
        <f>C44+D44</f>
      </c>
      <c s="13">
        <f>'SO 01.2.5'!T7</f>
      </c>
    </row>
    <row r="45" spans="1:6" ht="12.75">
      <c r="A45" s="11" t="s">
        <v>2856</v>
      </c>
      <c s="12" t="s">
        <v>2857</v>
      </c>
      <c s="14">
        <f>'SO 01.2.6'!K8+'SO 01.2.6'!M8</f>
      </c>
      <c s="14">
        <f>C45*0.21</f>
      </c>
      <c s="14">
        <f>C45+D45</f>
      </c>
      <c s="13">
        <f>'SO 01.2.6'!T7</f>
      </c>
    </row>
    <row r="46" spans="1:6" ht="12.75">
      <c r="A46" s="11" t="s">
        <v>2904</v>
      </c>
      <c s="12" t="s">
        <v>2905</v>
      </c>
      <c s="14">
        <f>'SO 01.2.7'!K8+'SO 01.2.7'!M8</f>
      </c>
      <c s="14">
        <f>C46*0.21</f>
      </c>
      <c s="14">
        <f>C46+D46</f>
      </c>
      <c s="13">
        <f>'SO 01.2.7'!T7</f>
      </c>
    </row>
    <row r="47" spans="1:6" ht="12.75">
      <c r="A47" s="11" t="s">
        <v>2984</v>
      </c>
      <c s="12" t="s">
        <v>2985</v>
      </c>
      <c s="14">
        <f>'SO 01.2.8'!K8+'SO 01.2.8'!M8</f>
      </c>
      <c s="14">
        <f>C47*0.21</f>
      </c>
      <c s="14">
        <f>C47+D47</f>
      </c>
      <c s="13">
        <f>'SO 01.2.8'!T7</f>
      </c>
    </row>
    <row r="48" spans="1:6" ht="12.75">
      <c r="A48" s="11" t="s">
        <v>3123</v>
      </c>
      <c s="12" t="s">
        <v>3124</v>
      </c>
      <c s="14">
        <f>0+C49</f>
      </c>
      <c s="14">
        <f>C48*0.21</f>
      </c>
      <c s="14">
        <f>0+E49</f>
      </c>
      <c s="13">
        <f>0+F49</f>
      </c>
    </row>
    <row r="49" spans="1:6" ht="12.75">
      <c r="A49" s="11" t="s">
        <v>3125</v>
      </c>
      <c s="12" t="s">
        <v>3126</v>
      </c>
      <c s="14">
        <f>'SO 98-98'!K8+'SO 98-98'!M8</f>
      </c>
      <c s="14">
        <f>C49*0.21</f>
      </c>
      <c s="14">
        <f>C49+D49</f>
      </c>
      <c s="13">
        <f>'SO 98-98'!T7</f>
      </c>
    </row>
    <row r="50" spans="1:6" ht="12.75">
      <c r="A50" s="11" t="s">
        <v>3159</v>
      </c>
      <c s="12" t="s">
        <v>3160</v>
      </c>
      <c s="14">
        <f>0+C51</f>
      </c>
      <c s="14">
        <f>C50*0.21</f>
      </c>
      <c s="14">
        <f>0+E51</f>
      </c>
      <c s="13">
        <f>0+F51</f>
      </c>
    </row>
    <row r="51" spans="1:6" ht="12.75">
      <c r="A51" s="11" t="s">
        <v>3161</v>
      </c>
      <c s="12" t="s">
        <v>3162</v>
      </c>
      <c s="14">
        <f>'SO 90-90'!K8+'SO 90-90'!M8</f>
      </c>
      <c s="14">
        <f>C51*0.21</f>
      </c>
      <c s="14">
        <f>C51+D51</f>
      </c>
      <c s="13">
        <f>'SO 90-90'!T7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306</v>
      </c>
      <c r="E4" s="26" t="s">
        <v>307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COUNTIFS(L8:L90,"=0",A8:A90,"P")+COUNTIFS(L8:L90,"",A8:A90,"P")+SUM(Q8:Q90)</f>
      </c>
    </row>
    <row r="8" spans="1:13" ht="12.75">
      <c r="A8" t="s">
        <v>45</v>
      </c>
      <c r="C8" s="28" t="s">
        <v>1092</v>
      </c>
      <c r="E8" s="30" t="s">
        <v>1091</v>
      </c>
      <c r="J8" s="29">
        <f>0+J9+J30+J39+J48+J57+J66+J71+J76+J89</f>
      </c>
      <c s="29">
        <f>0+K9+K30+K39+K48+K57+K66+K71+K76+K89</f>
      </c>
      <c s="29">
        <f>0+L9+L30+L39+L48+L57+L66+L71+L76+L89</f>
      </c>
      <c s="29">
        <f>0+M9+M30+M39+M48+M57+M66+M71+M76+M89</f>
      </c>
    </row>
    <row r="9" spans="1:13" ht="12.75">
      <c r="A9" t="s">
        <v>47</v>
      </c>
      <c r="C9" s="31" t="s">
        <v>123</v>
      </c>
      <c r="E9" s="33" t="s">
        <v>545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50</v>
      </c>
      <c s="34" t="s">
        <v>123</v>
      </c>
      <c s="34" t="s">
        <v>1093</v>
      </c>
      <c s="35" t="s">
        <v>59</v>
      </c>
      <c s="6" t="s">
        <v>1094</v>
      </c>
      <c s="36" t="s">
        <v>84</v>
      </c>
      <c s="37">
        <v>230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314</v>
      </c>
      <c>
        <f>(M10*21)/100</f>
      </c>
      <c t="s">
        <v>28</v>
      </c>
    </row>
    <row r="11" spans="1:5" ht="12.75">
      <c r="A11" s="35" t="s">
        <v>56</v>
      </c>
      <c r="E11" s="39" t="s">
        <v>1095</v>
      </c>
    </row>
    <row r="12" spans="1:5" ht="12.75">
      <c r="A12" s="35" t="s">
        <v>58</v>
      </c>
      <c r="E12" s="40" t="s">
        <v>1096</v>
      </c>
    </row>
    <row r="13" spans="1:5" ht="12.75">
      <c r="A13" t="s">
        <v>60</v>
      </c>
      <c r="E13" s="39" t="s">
        <v>1097</v>
      </c>
    </row>
    <row r="14" spans="1:16" ht="25.5">
      <c r="A14" t="s">
        <v>50</v>
      </c>
      <c s="34" t="s">
        <v>28</v>
      </c>
      <c s="34" t="s">
        <v>717</v>
      </c>
      <c s="35" t="s">
        <v>59</v>
      </c>
      <c s="6" t="s">
        <v>718</v>
      </c>
      <c s="36" t="s">
        <v>84</v>
      </c>
      <c s="37">
        <v>310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314</v>
      </c>
      <c>
        <f>(M14*21)/100</f>
      </c>
      <c t="s">
        <v>28</v>
      </c>
    </row>
    <row r="15" spans="1:5" ht="12.75">
      <c r="A15" s="35" t="s">
        <v>56</v>
      </c>
      <c r="E15" s="39" t="s">
        <v>719</v>
      </c>
    </row>
    <row r="16" spans="1:5" ht="12.75">
      <c r="A16" s="35" t="s">
        <v>58</v>
      </c>
      <c r="E16" s="40" t="s">
        <v>1098</v>
      </c>
    </row>
    <row r="17" spans="1:5" ht="12.75">
      <c r="A17" t="s">
        <v>60</v>
      </c>
      <c r="E17" s="39" t="s">
        <v>1099</v>
      </c>
    </row>
    <row r="18" spans="1:16" ht="25.5">
      <c r="A18" t="s">
        <v>50</v>
      </c>
      <c s="34" t="s">
        <v>26</v>
      </c>
      <c s="34" t="s">
        <v>1100</v>
      </c>
      <c s="35" t="s">
        <v>59</v>
      </c>
      <c s="6" t="s">
        <v>1101</v>
      </c>
      <c s="36" t="s">
        <v>84</v>
      </c>
      <c s="37">
        <v>155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314</v>
      </c>
      <c>
        <f>(M18*21)/100</f>
      </c>
      <c t="s">
        <v>28</v>
      </c>
    </row>
    <row r="19" spans="1:5" ht="12.75">
      <c r="A19" s="35" t="s">
        <v>56</v>
      </c>
      <c r="E19" s="39" t="s">
        <v>1102</v>
      </c>
    </row>
    <row r="20" spans="1:5" ht="12.75">
      <c r="A20" s="35" t="s">
        <v>58</v>
      </c>
      <c r="E20" s="40" t="s">
        <v>1103</v>
      </c>
    </row>
    <row r="21" spans="1:5" ht="12.75">
      <c r="A21" t="s">
        <v>60</v>
      </c>
      <c r="E21" s="39" t="s">
        <v>1104</v>
      </c>
    </row>
    <row r="22" spans="1:16" ht="25.5">
      <c r="A22" t="s">
        <v>50</v>
      </c>
      <c s="34" t="s">
        <v>160</v>
      </c>
      <c s="34" t="s">
        <v>1105</v>
      </c>
      <c s="35" t="s">
        <v>59</v>
      </c>
      <c s="6" t="s">
        <v>1106</v>
      </c>
      <c s="36" t="s">
        <v>84</v>
      </c>
      <c s="37">
        <v>155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314</v>
      </c>
      <c>
        <f>(M22*21)/100</f>
      </c>
      <c t="s">
        <v>28</v>
      </c>
    </row>
    <row r="23" spans="1:5" ht="12.75">
      <c r="A23" s="35" t="s">
        <v>56</v>
      </c>
      <c r="E23" s="39" t="s">
        <v>1107</v>
      </c>
    </row>
    <row r="24" spans="1:5" ht="12.75">
      <c r="A24" s="35" t="s">
        <v>58</v>
      </c>
      <c r="E24" s="40" t="s">
        <v>1108</v>
      </c>
    </row>
    <row r="25" spans="1:5" ht="12.75">
      <c r="A25" t="s">
        <v>60</v>
      </c>
      <c r="E25" s="39" t="s">
        <v>1109</v>
      </c>
    </row>
    <row r="26" spans="1:16" ht="25.5">
      <c r="A26" t="s">
        <v>50</v>
      </c>
      <c s="34" t="s">
        <v>79</v>
      </c>
      <c s="34" t="s">
        <v>366</v>
      </c>
      <c s="35" t="s">
        <v>367</v>
      </c>
      <c s="6" t="s">
        <v>368</v>
      </c>
      <c s="36" t="s">
        <v>54</v>
      </c>
      <c s="37">
        <v>135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28</v>
      </c>
    </row>
    <row r="27" spans="1:5" ht="12.75">
      <c r="A27" s="35" t="s">
        <v>56</v>
      </c>
      <c r="E27" s="39" t="s">
        <v>59</v>
      </c>
    </row>
    <row r="28" spans="1:5" ht="12.75">
      <c r="A28" s="35" t="s">
        <v>58</v>
      </c>
      <c r="E28" s="40" t="s">
        <v>1110</v>
      </c>
    </row>
    <row r="29" spans="1:5" ht="25.5">
      <c r="A29" t="s">
        <v>60</v>
      </c>
      <c r="E29" s="39" t="s">
        <v>744</v>
      </c>
    </row>
    <row r="30" spans="1:13" ht="12.75">
      <c r="A30" t="s">
        <v>47</v>
      </c>
      <c r="C30" s="31" t="s">
        <v>28</v>
      </c>
      <c r="E30" s="33" t="s">
        <v>558</v>
      </c>
      <c r="J30" s="32">
        <f>0</f>
      </c>
      <c s="32">
        <f>0</f>
      </c>
      <c s="32">
        <f>0+L31+L35</f>
      </c>
      <c s="32">
        <f>0+M31+M35</f>
      </c>
    </row>
    <row r="31" spans="1:16" ht="25.5">
      <c r="A31" t="s">
        <v>50</v>
      </c>
      <c s="34" t="s">
        <v>27</v>
      </c>
      <c s="34" t="s">
        <v>1111</v>
      </c>
      <c s="35" t="s">
        <v>59</v>
      </c>
      <c s="6" t="s">
        <v>1112</v>
      </c>
      <c s="36" t="s">
        <v>173</v>
      </c>
      <c s="37">
        <v>100</v>
      </c>
      <c s="36">
        <v>0.108</v>
      </c>
      <c s="36">
        <f>ROUND(G31*H31,6)</f>
      </c>
      <c r="L31" s="38">
        <v>0</v>
      </c>
      <c s="32">
        <f>ROUND(ROUND(L31,2)*ROUND(G31,3),2)</f>
      </c>
      <c s="36" t="s">
        <v>314</v>
      </c>
      <c>
        <f>(M31*21)/100</f>
      </c>
      <c t="s">
        <v>28</v>
      </c>
    </row>
    <row r="32" spans="1:5" ht="12.75">
      <c r="A32" s="35" t="s">
        <v>56</v>
      </c>
      <c r="E32" s="39" t="s">
        <v>1113</v>
      </c>
    </row>
    <row r="33" spans="1:5" ht="12.75">
      <c r="A33" s="35" t="s">
        <v>58</v>
      </c>
      <c r="E33" s="40" t="s">
        <v>1055</v>
      </c>
    </row>
    <row r="34" spans="1:5" ht="12.75">
      <c r="A34" t="s">
        <v>60</v>
      </c>
      <c r="E34" s="39" t="s">
        <v>1114</v>
      </c>
    </row>
    <row r="35" spans="1:16" ht="12.75">
      <c r="A35" t="s">
        <v>50</v>
      </c>
      <c s="34" t="s">
        <v>62</v>
      </c>
      <c s="34" t="s">
        <v>1115</v>
      </c>
      <c s="35" t="s">
        <v>59</v>
      </c>
      <c s="6" t="s">
        <v>1116</v>
      </c>
      <c s="36" t="s">
        <v>98</v>
      </c>
      <c s="37">
        <v>34</v>
      </c>
      <c s="36">
        <v>1.516</v>
      </c>
      <c s="36">
        <f>ROUND(G35*H35,6)</f>
      </c>
      <c r="L35" s="38">
        <v>0</v>
      </c>
      <c s="32">
        <f>ROUND(ROUND(L35,2)*ROUND(G35,3),2)</f>
      </c>
      <c s="36" t="s">
        <v>314</v>
      </c>
      <c>
        <f>(M35*21)/100</f>
      </c>
      <c t="s">
        <v>28</v>
      </c>
    </row>
    <row r="36" spans="1:5" ht="12.75">
      <c r="A36" s="35" t="s">
        <v>56</v>
      </c>
      <c r="E36" s="39" t="s">
        <v>59</v>
      </c>
    </row>
    <row r="37" spans="1:5" ht="12.75">
      <c r="A37" s="35" t="s">
        <v>58</v>
      </c>
      <c r="E37" s="40" t="s">
        <v>1117</v>
      </c>
    </row>
    <row r="38" spans="1:5" ht="12.75">
      <c r="A38" t="s">
        <v>60</v>
      </c>
      <c r="E38" s="39" t="s">
        <v>1118</v>
      </c>
    </row>
    <row r="39" spans="1:13" ht="12.75">
      <c r="A39" t="s">
        <v>47</v>
      </c>
      <c r="C39" s="31" t="s">
        <v>160</v>
      </c>
      <c r="E39" s="33" t="s">
        <v>394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50</v>
      </c>
      <c s="34" t="s">
        <v>81</v>
      </c>
      <c s="34" t="s">
        <v>1119</v>
      </c>
      <c s="35" t="s">
        <v>59</v>
      </c>
      <c s="6" t="s">
        <v>1120</v>
      </c>
      <c s="36" t="s">
        <v>84</v>
      </c>
      <c s="37">
        <v>8.472</v>
      </c>
      <c s="36">
        <v>0.7549</v>
      </c>
      <c s="36">
        <f>ROUND(G40*H40,6)</f>
      </c>
      <c r="L40" s="38">
        <v>0</v>
      </c>
      <c s="32">
        <f>ROUND(ROUND(L40,2)*ROUND(G40,3),2)</f>
      </c>
      <c s="36" t="s">
        <v>314</v>
      </c>
      <c>
        <f>(M40*21)/100</f>
      </c>
      <c t="s">
        <v>28</v>
      </c>
    </row>
    <row r="41" spans="1:5" ht="12.75">
      <c r="A41" s="35" t="s">
        <v>56</v>
      </c>
      <c r="E41" s="39" t="s">
        <v>1121</v>
      </c>
    </row>
    <row r="42" spans="1:5" ht="89.25">
      <c r="A42" s="35" t="s">
        <v>58</v>
      </c>
      <c r="E42" s="40" t="s">
        <v>1122</v>
      </c>
    </row>
    <row r="43" spans="1:5" ht="12.75">
      <c r="A43" t="s">
        <v>60</v>
      </c>
      <c r="E43" s="39" t="s">
        <v>1123</v>
      </c>
    </row>
    <row r="44" spans="1:16" ht="25.5">
      <c r="A44" t="s">
        <v>50</v>
      </c>
      <c s="34" t="s">
        <v>87</v>
      </c>
      <c s="34" t="s">
        <v>1124</v>
      </c>
      <c s="35" t="s">
        <v>59</v>
      </c>
      <c s="6" t="s">
        <v>1125</v>
      </c>
      <c s="36" t="s">
        <v>505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28</v>
      </c>
    </row>
    <row r="45" spans="1:5" ht="12.75">
      <c r="A45" s="35" t="s">
        <v>56</v>
      </c>
      <c r="E45" s="39" t="s">
        <v>59</v>
      </c>
    </row>
    <row r="46" spans="1:5" ht="12.75">
      <c r="A46" s="35" t="s">
        <v>58</v>
      </c>
      <c r="E46" s="40" t="s">
        <v>59</v>
      </c>
    </row>
    <row r="47" spans="1:5" ht="12.75">
      <c r="A47" t="s">
        <v>60</v>
      </c>
      <c r="E47" s="39" t="s">
        <v>59</v>
      </c>
    </row>
    <row r="48" spans="1:13" ht="12.75">
      <c r="A48" t="s">
        <v>47</v>
      </c>
      <c r="C48" s="31" t="s">
        <v>79</v>
      </c>
      <c r="E48" s="33" t="s">
        <v>149</v>
      </c>
      <c r="J48" s="32">
        <f>0</f>
      </c>
      <c s="32">
        <f>0</f>
      </c>
      <c s="32">
        <f>0+L49+L53</f>
      </c>
      <c s="32">
        <f>0+M49+M53</f>
      </c>
    </row>
    <row r="49" spans="1:16" ht="25.5">
      <c r="A49" t="s">
        <v>50</v>
      </c>
      <c s="34" t="s">
        <v>67</v>
      </c>
      <c s="34" t="s">
        <v>400</v>
      </c>
      <c s="35" t="s">
        <v>59</v>
      </c>
      <c s="6" t="s">
        <v>1126</v>
      </c>
      <c s="36" t="s">
        <v>173</v>
      </c>
      <c s="37">
        <v>100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314</v>
      </c>
      <c>
        <f>(M49*21)/100</f>
      </c>
      <c t="s">
        <v>28</v>
      </c>
    </row>
    <row r="50" spans="1:5" ht="12.75">
      <c r="A50" s="35" t="s">
        <v>56</v>
      </c>
      <c r="E50" s="39" t="s">
        <v>1127</v>
      </c>
    </row>
    <row r="51" spans="1:5" ht="12.75">
      <c r="A51" s="35" t="s">
        <v>58</v>
      </c>
      <c r="E51" s="40" t="s">
        <v>1128</v>
      </c>
    </row>
    <row r="52" spans="1:5" ht="12.75">
      <c r="A52" t="s">
        <v>60</v>
      </c>
      <c r="E52" s="39" t="s">
        <v>1114</v>
      </c>
    </row>
    <row r="53" spans="1:16" ht="25.5">
      <c r="A53" t="s">
        <v>50</v>
      </c>
      <c s="34" t="s">
        <v>90</v>
      </c>
      <c s="34" t="s">
        <v>1129</v>
      </c>
      <c s="35" t="s">
        <v>59</v>
      </c>
      <c s="6" t="s">
        <v>1130</v>
      </c>
      <c s="36" t="s">
        <v>173</v>
      </c>
      <c s="37">
        <v>320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314</v>
      </c>
      <c>
        <f>(M53*21)/100</f>
      </c>
      <c t="s">
        <v>28</v>
      </c>
    </row>
    <row r="54" spans="1:5" ht="12.75">
      <c r="A54" s="35" t="s">
        <v>56</v>
      </c>
      <c r="E54" s="39" t="s">
        <v>1131</v>
      </c>
    </row>
    <row r="55" spans="1:5" ht="25.5">
      <c r="A55" s="35" t="s">
        <v>58</v>
      </c>
      <c r="E55" s="40" t="s">
        <v>1132</v>
      </c>
    </row>
    <row r="56" spans="1:5" ht="12.75">
      <c r="A56" t="s">
        <v>60</v>
      </c>
      <c r="E56" s="39" t="s">
        <v>1114</v>
      </c>
    </row>
    <row r="57" spans="1:13" ht="12.75">
      <c r="A57" t="s">
        <v>47</v>
      </c>
      <c r="C57" s="31" t="s">
        <v>87</v>
      </c>
      <c r="E57" s="33" t="s">
        <v>965</v>
      </c>
      <c r="J57" s="32">
        <f>0</f>
      </c>
      <c s="32">
        <f>0</f>
      </c>
      <c s="32">
        <f>0+L58+L62</f>
      </c>
      <c s="32">
        <f>0+M58+M62</f>
      </c>
    </row>
    <row r="58" spans="1:16" ht="25.5">
      <c r="A58" t="s">
        <v>50</v>
      </c>
      <c s="34" t="s">
        <v>95</v>
      </c>
      <c s="34" t="s">
        <v>433</v>
      </c>
      <c s="35" t="s">
        <v>59</v>
      </c>
      <c s="6" t="s">
        <v>434</v>
      </c>
      <c s="36" t="s">
        <v>173</v>
      </c>
      <c s="37">
        <v>320</v>
      </c>
      <c s="36">
        <v>0.00035</v>
      </c>
      <c s="36">
        <f>ROUND(G58*H58,6)</f>
      </c>
      <c r="L58" s="38">
        <v>0</v>
      </c>
      <c s="32">
        <f>ROUND(ROUND(L58,2)*ROUND(G58,3),2)</f>
      </c>
      <c s="36" t="s">
        <v>314</v>
      </c>
      <c>
        <f>(M58*21)/100</f>
      </c>
      <c t="s">
        <v>28</v>
      </c>
    </row>
    <row r="59" spans="1:5" ht="12.75">
      <c r="A59" s="35" t="s">
        <v>56</v>
      </c>
      <c r="E59" s="39" t="s">
        <v>1133</v>
      </c>
    </row>
    <row r="60" spans="1:5" ht="25.5">
      <c r="A60" s="35" t="s">
        <v>58</v>
      </c>
      <c r="E60" s="40" t="s">
        <v>1134</v>
      </c>
    </row>
    <row r="61" spans="1:5" ht="12.75">
      <c r="A61" t="s">
        <v>60</v>
      </c>
      <c r="E61" s="39" t="s">
        <v>1114</v>
      </c>
    </row>
    <row r="62" spans="1:16" ht="12.75">
      <c r="A62" t="s">
        <v>50</v>
      </c>
      <c s="34" t="s">
        <v>101</v>
      </c>
      <c s="34" t="s">
        <v>438</v>
      </c>
      <c s="35" t="s">
        <v>59</v>
      </c>
      <c s="6" t="s">
        <v>439</v>
      </c>
      <c s="36" t="s">
        <v>173</v>
      </c>
      <c s="37">
        <v>100</v>
      </c>
      <c s="36">
        <v>0.00036</v>
      </c>
      <c s="36">
        <f>ROUND(G62*H62,6)</f>
      </c>
      <c r="L62" s="38">
        <v>0</v>
      </c>
      <c s="32">
        <f>ROUND(ROUND(L62,2)*ROUND(G62,3),2)</f>
      </c>
      <c s="36" t="s">
        <v>314</v>
      </c>
      <c>
        <f>(M62*21)/100</f>
      </c>
      <c t="s">
        <v>28</v>
      </c>
    </row>
    <row r="63" spans="1:5" ht="12.75">
      <c r="A63" s="35" t="s">
        <v>56</v>
      </c>
      <c r="E63" s="39" t="s">
        <v>967</v>
      </c>
    </row>
    <row r="64" spans="1:5" ht="12.75">
      <c r="A64" s="35" t="s">
        <v>58</v>
      </c>
      <c r="E64" s="40" t="s">
        <v>968</v>
      </c>
    </row>
    <row r="65" spans="1:5" ht="12.75">
      <c r="A65" t="s">
        <v>60</v>
      </c>
      <c r="E65" s="39" t="s">
        <v>59</v>
      </c>
    </row>
    <row r="66" spans="1:13" ht="12.75">
      <c r="A66" t="s">
        <v>47</v>
      </c>
      <c r="C66" s="31" t="s">
        <v>482</v>
      </c>
      <c r="E66" s="33" t="s">
        <v>483</v>
      </c>
      <c r="J66" s="32">
        <f>0</f>
      </c>
      <c s="32">
        <f>0</f>
      </c>
      <c s="32">
        <f>0+L67</f>
      </c>
      <c s="32">
        <f>0+M67</f>
      </c>
    </row>
    <row r="67" spans="1:16" ht="25.5">
      <c r="A67" t="s">
        <v>50</v>
      </c>
      <c s="34" t="s">
        <v>106</v>
      </c>
      <c s="34" t="s">
        <v>1135</v>
      </c>
      <c s="35" t="s">
        <v>59</v>
      </c>
      <c s="6" t="s">
        <v>1136</v>
      </c>
      <c s="36" t="s">
        <v>54</v>
      </c>
      <c s="37">
        <v>68.888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314</v>
      </c>
      <c>
        <f>(M67*21)/100</f>
      </c>
      <c t="s">
        <v>28</v>
      </c>
    </row>
    <row r="68" spans="1:5" ht="12.75">
      <c r="A68" s="35" t="s">
        <v>56</v>
      </c>
      <c r="E68" s="39" t="s">
        <v>1137</v>
      </c>
    </row>
    <row r="69" spans="1:5" ht="12.75">
      <c r="A69" s="35" t="s">
        <v>58</v>
      </c>
      <c r="E69" s="40" t="s">
        <v>59</v>
      </c>
    </row>
    <row r="70" spans="1:5" ht="12.75">
      <c r="A70" t="s">
        <v>60</v>
      </c>
      <c r="E70" s="39" t="s">
        <v>59</v>
      </c>
    </row>
    <row r="71" spans="1:13" ht="12.75">
      <c r="A71" t="s">
        <v>47</v>
      </c>
      <c r="C71" s="31" t="s">
        <v>488</v>
      </c>
      <c r="E71" s="33" t="s">
        <v>489</v>
      </c>
      <c r="J71" s="32">
        <f>0</f>
      </c>
      <c s="32">
        <f>0</f>
      </c>
      <c s="32">
        <f>0+L72</f>
      </c>
      <c s="32">
        <f>0+M72</f>
      </c>
    </row>
    <row r="72" spans="1:16" ht="12.75">
      <c r="A72" t="s">
        <v>50</v>
      </c>
      <c s="34" t="s">
        <v>110</v>
      </c>
      <c s="34" t="s">
        <v>1138</v>
      </c>
      <c s="35" t="s">
        <v>59</v>
      </c>
      <c s="6" t="s">
        <v>1139</v>
      </c>
      <c s="36" t="s">
        <v>505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28</v>
      </c>
    </row>
    <row r="73" spans="1:5" ht="12.75">
      <c r="A73" s="35" t="s">
        <v>56</v>
      </c>
      <c r="E73" s="39" t="s">
        <v>59</v>
      </c>
    </row>
    <row r="74" spans="1:5" ht="12.75">
      <c r="A74" s="35" t="s">
        <v>58</v>
      </c>
      <c r="E74" s="40" t="s">
        <v>59</v>
      </c>
    </row>
    <row r="75" spans="1:5" ht="12.75">
      <c r="A75" t="s">
        <v>60</v>
      </c>
      <c r="E75" s="39" t="s">
        <v>59</v>
      </c>
    </row>
    <row r="76" spans="1:13" ht="12.75">
      <c r="A76" t="s">
        <v>47</v>
      </c>
      <c r="C76" s="31" t="s">
        <v>501</v>
      </c>
      <c r="E76" s="33" t="s">
        <v>502</v>
      </c>
      <c r="J76" s="32">
        <f>0</f>
      </c>
      <c s="32">
        <f>0</f>
      </c>
      <c s="32">
        <f>0+L77+L81+L85</f>
      </c>
      <c s="32">
        <f>0+M77+M81+M85</f>
      </c>
    </row>
    <row r="77" spans="1:16" ht="12.75">
      <c r="A77" t="s">
        <v>50</v>
      </c>
      <c s="34" t="s">
        <v>114</v>
      </c>
      <c s="34" t="s">
        <v>504</v>
      </c>
      <c s="35" t="s">
        <v>59</v>
      </c>
      <c s="6" t="s">
        <v>502</v>
      </c>
      <c s="36" t="s">
        <v>505</v>
      </c>
      <c s="37">
        <v>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314</v>
      </c>
      <c>
        <f>(M77*21)/100</f>
      </c>
      <c t="s">
        <v>28</v>
      </c>
    </row>
    <row r="78" spans="1:5" ht="12.75">
      <c r="A78" s="35" t="s">
        <v>56</v>
      </c>
      <c r="E78" s="39" t="s">
        <v>1140</v>
      </c>
    </row>
    <row r="79" spans="1:5" ht="12.75">
      <c r="A79" s="35" t="s">
        <v>58</v>
      </c>
      <c r="E79" s="40" t="s">
        <v>59</v>
      </c>
    </row>
    <row r="80" spans="1:5" ht="12.75">
      <c r="A80" t="s">
        <v>60</v>
      </c>
      <c r="E80" s="39" t="s">
        <v>1141</v>
      </c>
    </row>
    <row r="81" spans="1:16" ht="12.75">
      <c r="A81" t="s">
        <v>50</v>
      </c>
      <c s="34" t="s">
        <v>138</v>
      </c>
      <c s="34" t="s">
        <v>1142</v>
      </c>
      <c s="35" t="s">
        <v>59</v>
      </c>
      <c s="6" t="s">
        <v>1143</v>
      </c>
      <c s="36" t="s">
        <v>505</v>
      </c>
      <c s="37">
        <v>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55</v>
      </c>
      <c>
        <f>(M81*21)/100</f>
      </c>
      <c t="s">
        <v>28</v>
      </c>
    </row>
    <row r="82" spans="1:5" ht="12.75">
      <c r="A82" s="35" t="s">
        <v>56</v>
      </c>
      <c r="E82" s="39" t="s">
        <v>59</v>
      </c>
    </row>
    <row r="83" spans="1:5" ht="12.75">
      <c r="A83" s="35" t="s">
        <v>58</v>
      </c>
      <c r="E83" s="40" t="s">
        <v>59</v>
      </c>
    </row>
    <row r="84" spans="1:5" ht="12.75">
      <c r="A84" t="s">
        <v>60</v>
      </c>
      <c r="E84" s="39" t="s">
        <v>59</v>
      </c>
    </row>
    <row r="85" spans="1:16" ht="25.5">
      <c r="A85" t="s">
        <v>50</v>
      </c>
      <c s="34" t="s">
        <v>118</v>
      </c>
      <c s="34" t="s">
        <v>1144</v>
      </c>
      <c s="35" t="s">
        <v>59</v>
      </c>
      <c s="6" t="s">
        <v>1145</v>
      </c>
      <c s="36" t="s">
        <v>505</v>
      </c>
      <c s="37">
        <v>1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55</v>
      </c>
      <c>
        <f>(M85*21)/100</f>
      </c>
      <c t="s">
        <v>28</v>
      </c>
    </row>
    <row r="86" spans="1:5" ht="12.75">
      <c r="A86" s="35" t="s">
        <v>56</v>
      </c>
      <c r="E86" s="39" t="s">
        <v>59</v>
      </c>
    </row>
    <row r="87" spans="1:5" ht="12.75">
      <c r="A87" s="35" t="s">
        <v>58</v>
      </c>
      <c r="E87" s="40" t="s">
        <v>59</v>
      </c>
    </row>
    <row r="88" spans="1:5" ht="12.75">
      <c r="A88" t="s">
        <v>60</v>
      </c>
      <c r="E88" s="39" t="s">
        <v>59</v>
      </c>
    </row>
    <row r="89" spans="1:13" ht="12.75">
      <c r="A89" t="s">
        <v>47</v>
      </c>
      <c r="C89" s="31" t="s">
        <v>513</v>
      </c>
      <c r="E89" s="33" t="s">
        <v>514</v>
      </c>
      <c r="J89" s="32">
        <f>0</f>
      </c>
      <c s="32">
        <f>0</f>
      </c>
      <c s="32">
        <f>0+L90</f>
      </c>
      <c s="32">
        <f>0+M90</f>
      </c>
    </row>
    <row r="90" spans="1:16" ht="12.75">
      <c r="A90" t="s">
        <v>50</v>
      </c>
      <c s="34" t="s">
        <v>73</v>
      </c>
      <c s="34" t="s">
        <v>1146</v>
      </c>
      <c s="35" t="s">
        <v>59</v>
      </c>
      <c s="6" t="s">
        <v>1147</v>
      </c>
      <c s="36" t="s">
        <v>505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55</v>
      </c>
      <c>
        <f>(M90*21)/100</f>
      </c>
      <c t="s">
        <v>28</v>
      </c>
    </row>
    <row r="91" spans="1:5" ht="12.75">
      <c r="A91" s="35" t="s">
        <v>56</v>
      </c>
      <c r="E91" s="39" t="s">
        <v>59</v>
      </c>
    </row>
    <row r="92" spans="1:5" ht="12.75">
      <c r="A92" s="35" t="s">
        <v>58</v>
      </c>
      <c r="E92" s="40" t="s">
        <v>1148</v>
      </c>
    </row>
    <row r="93" spans="1:5" ht="12.75">
      <c r="A93" t="s">
        <v>60</v>
      </c>
      <c r="E93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306</v>
      </c>
      <c r="E4" s="26" t="s">
        <v>307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COUNTIFS(L8:L133,"=0",A8:A133,"P")+COUNTIFS(L8:L133,"",A8:A133,"P")+SUM(Q8:Q133)</f>
      </c>
    </row>
    <row r="8" spans="1:13" ht="25.5">
      <c r="A8" t="s">
        <v>45</v>
      </c>
      <c r="C8" s="28" t="s">
        <v>1151</v>
      </c>
      <c r="E8" s="30" t="s">
        <v>1150</v>
      </c>
      <c r="J8" s="29">
        <f>0+J9+J66+J75+J84+J97+J102+J127+J132</f>
      </c>
      <c s="29">
        <f>0+K9+K66+K75+K84+K97+K102+K127+K132</f>
      </c>
      <c s="29">
        <f>0+L9+L66+L75+L84+L97+L102+L127+L132</f>
      </c>
      <c s="29">
        <f>0+M9+M66+M75+M84+M97+M102+M127+M132</f>
      </c>
    </row>
    <row r="9" spans="1:13" ht="12.75">
      <c r="A9" t="s">
        <v>47</v>
      </c>
      <c r="C9" s="31" t="s">
        <v>123</v>
      </c>
      <c r="E9" s="33" t="s">
        <v>545</v>
      </c>
      <c r="J9" s="32">
        <f>0</f>
      </c>
      <c s="32">
        <f>0</f>
      </c>
      <c s="32">
        <f>0+L10+L14+L18+L22+L26+L30+L34+L38+L42+L46+L50+L54+L58+L62</f>
      </c>
      <c s="32">
        <f>0+M10+M14+M18+M22+M26+M30+M34+M38+M42+M46+M50+M54+M58+M62</f>
      </c>
    </row>
    <row r="10" spans="1:16" ht="25.5">
      <c r="A10" t="s">
        <v>50</v>
      </c>
      <c s="34" t="s">
        <v>123</v>
      </c>
      <c s="34" t="s">
        <v>1152</v>
      </c>
      <c s="35" t="s">
        <v>59</v>
      </c>
      <c s="6" t="s">
        <v>1153</v>
      </c>
      <c s="36" t="s">
        <v>173</v>
      </c>
      <c s="37">
        <v>100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314</v>
      </c>
      <c>
        <f>(M10*21)/100</f>
      </c>
      <c t="s">
        <v>28</v>
      </c>
    </row>
    <row r="11" spans="1:5" ht="12.75">
      <c r="A11" s="35" t="s">
        <v>56</v>
      </c>
      <c r="E11" s="39" t="s">
        <v>1154</v>
      </c>
    </row>
    <row r="12" spans="1:5" ht="12.75">
      <c r="A12" s="35" t="s">
        <v>58</v>
      </c>
      <c r="E12" s="40" t="s">
        <v>1155</v>
      </c>
    </row>
    <row r="13" spans="1:5" ht="12.75">
      <c r="A13" t="s">
        <v>60</v>
      </c>
      <c r="E13" s="39" t="s">
        <v>59</v>
      </c>
    </row>
    <row r="14" spans="1:16" ht="25.5">
      <c r="A14" t="s">
        <v>50</v>
      </c>
      <c s="34" t="s">
        <v>28</v>
      </c>
      <c s="34" t="s">
        <v>1156</v>
      </c>
      <c s="35" t="s">
        <v>59</v>
      </c>
      <c s="6" t="s">
        <v>1157</v>
      </c>
      <c s="36" t="s">
        <v>173</v>
      </c>
      <c s="37">
        <v>100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314</v>
      </c>
      <c>
        <f>(M14*21)/100</f>
      </c>
      <c t="s">
        <v>28</v>
      </c>
    </row>
    <row r="15" spans="1:5" ht="12.75">
      <c r="A15" s="35" t="s">
        <v>56</v>
      </c>
      <c r="E15" s="39" t="s">
        <v>1158</v>
      </c>
    </row>
    <row r="16" spans="1:5" ht="12.75">
      <c r="A16" s="35" t="s">
        <v>58</v>
      </c>
      <c r="E16" s="40" t="s">
        <v>1159</v>
      </c>
    </row>
    <row r="17" spans="1:5" ht="12.75">
      <c r="A17" t="s">
        <v>60</v>
      </c>
      <c r="E17" s="39" t="s">
        <v>59</v>
      </c>
    </row>
    <row r="18" spans="1:16" ht="25.5">
      <c r="A18" t="s">
        <v>50</v>
      </c>
      <c s="34" t="s">
        <v>26</v>
      </c>
      <c s="34" t="s">
        <v>336</v>
      </c>
      <c s="35" t="s">
        <v>59</v>
      </c>
      <c s="6" t="s">
        <v>337</v>
      </c>
      <c s="36" t="s">
        <v>173</v>
      </c>
      <c s="37">
        <v>100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314</v>
      </c>
      <c>
        <f>(M18*21)/100</f>
      </c>
      <c t="s">
        <v>28</v>
      </c>
    </row>
    <row r="19" spans="1:5" ht="12.75">
      <c r="A19" s="35" t="s">
        <v>56</v>
      </c>
      <c r="E19" s="39" t="s">
        <v>1160</v>
      </c>
    </row>
    <row r="20" spans="1:5" ht="12.75">
      <c r="A20" s="35" t="s">
        <v>58</v>
      </c>
      <c r="E20" s="40" t="s">
        <v>59</v>
      </c>
    </row>
    <row r="21" spans="1:5" ht="12.75">
      <c r="A21" t="s">
        <v>60</v>
      </c>
      <c r="E21" s="39" t="s">
        <v>59</v>
      </c>
    </row>
    <row r="22" spans="1:16" ht="25.5">
      <c r="A22" t="s">
        <v>50</v>
      </c>
      <c s="34" t="s">
        <v>160</v>
      </c>
      <c s="34" t="s">
        <v>340</v>
      </c>
      <c s="35" t="s">
        <v>59</v>
      </c>
      <c s="6" t="s">
        <v>341</v>
      </c>
      <c s="36" t="s">
        <v>173</v>
      </c>
      <c s="37">
        <v>100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314</v>
      </c>
      <c>
        <f>(M22*21)/100</f>
      </c>
      <c t="s">
        <v>28</v>
      </c>
    </row>
    <row r="23" spans="1:5" ht="12.75">
      <c r="A23" s="35" t="s">
        <v>56</v>
      </c>
      <c r="E23" s="39" t="s">
        <v>1161</v>
      </c>
    </row>
    <row r="24" spans="1:5" ht="12.75">
      <c r="A24" s="35" t="s">
        <v>58</v>
      </c>
      <c r="E24" s="40" t="s">
        <v>1162</v>
      </c>
    </row>
    <row r="25" spans="1:5" ht="12.75">
      <c r="A25" t="s">
        <v>60</v>
      </c>
      <c r="E25" s="39" t="s">
        <v>59</v>
      </c>
    </row>
    <row r="26" spans="1:16" ht="25.5">
      <c r="A26" t="s">
        <v>50</v>
      </c>
      <c s="34" t="s">
        <v>79</v>
      </c>
      <c s="34" t="s">
        <v>1093</v>
      </c>
      <c s="35" t="s">
        <v>59</v>
      </c>
      <c s="6" t="s">
        <v>1094</v>
      </c>
      <c s="36" t="s">
        <v>84</v>
      </c>
      <c s="37">
        <v>158.4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314</v>
      </c>
      <c>
        <f>(M26*21)/100</f>
      </c>
      <c t="s">
        <v>28</v>
      </c>
    </row>
    <row r="27" spans="1:5" ht="12.75">
      <c r="A27" s="35" t="s">
        <v>56</v>
      </c>
      <c r="E27" s="39" t="s">
        <v>59</v>
      </c>
    </row>
    <row r="28" spans="1:5" ht="12.75">
      <c r="A28" s="35" t="s">
        <v>58</v>
      </c>
      <c r="E28" s="40" t="s">
        <v>1163</v>
      </c>
    </row>
    <row r="29" spans="1:5" ht="12.75">
      <c r="A29" t="s">
        <v>60</v>
      </c>
      <c r="E29" s="39" t="s">
        <v>1164</v>
      </c>
    </row>
    <row r="30" spans="1:16" ht="25.5">
      <c r="A30" t="s">
        <v>50</v>
      </c>
      <c s="34" t="s">
        <v>27</v>
      </c>
      <c s="34" t="s">
        <v>717</v>
      </c>
      <c s="35" t="s">
        <v>59</v>
      </c>
      <c s="6" t="s">
        <v>718</v>
      </c>
      <c s="36" t="s">
        <v>84</v>
      </c>
      <c s="37">
        <v>42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314</v>
      </c>
      <c>
        <f>(M30*21)/100</f>
      </c>
      <c t="s">
        <v>28</v>
      </c>
    </row>
    <row r="31" spans="1:5" ht="12.75">
      <c r="A31" s="35" t="s">
        <v>56</v>
      </c>
      <c r="E31" s="39" t="s">
        <v>719</v>
      </c>
    </row>
    <row r="32" spans="1:5" ht="12.75">
      <c r="A32" s="35" t="s">
        <v>58</v>
      </c>
      <c r="E32" s="40" t="s">
        <v>1165</v>
      </c>
    </row>
    <row r="33" spans="1:5" ht="12.75">
      <c r="A33" t="s">
        <v>60</v>
      </c>
      <c r="E33" s="39" t="s">
        <v>1166</v>
      </c>
    </row>
    <row r="34" spans="1:16" ht="25.5">
      <c r="A34" t="s">
        <v>50</v>
      </c>
      <c s="34" t="s">
        <v>62</v>
      </c>
      <c s="34" t="s">
        <v>724</v>
      </c>
      <c s="35" t="s">
        <v>59</v>
      </c>
      <c s="6" t="s">
        <v>725</v>
      </c>
      <c s="36" t="s">
        <v>84</v>
      </c>
      <c s="37">
        <v>42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314</v>
      </c>
      <c>
        <f>(M34*21)/100</f>
      </c>
      <c t="s">
        <v>28</v>
      </c>
    </row>
    <row r="35" spans="1:5" ht="12.75">
      <c r="A35" s="35" t="s">
        <v>56</v>
      </c>
      <c r="E35" s="39" t="s">
        <v>726</v>
      </c>
    </row>
    <row r="36" spans="1:5" ht="12.75">
      <c r="A36" s="35" t="s">
        <v>58</v>
      </c>
      <c r="E36" s="40" t="s">
        <v>1167</v>
      </c>
    </row>
    <row r="37" spans="1:5" ht="12.75">
      <c r="A37" t="s">
        <v>60</v>
      </c>
      <c r="E37" s="39" t="s">
        <v>59</v>
      </c>
    </row>
    <row r="38" spans="1:16" ht="25.5">
      <c r="A38" t="s">
        <v>50</v>
      </c>
      <c s="34" t="s">
        <v>81</v>
      </c>
      <c s="34" t="s">
        <v>366</v>
      </c>
      <c s="35" t="s">
        <v>367</v>
      </c>
      <c s="6" t="s">
        <v>368</v>
      </c>
      <c s="36" t="s">
        <v>54</v>
      </c>
      <c s="37">
        <v>285.12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28</v>
      </c>
    </row>
    <row r="39" spans="1:5" ht="12.75">
      <c r="A39" s="35" t="s">
        <v>56</v>
      </c>
      <c r="E39" s="39" t="s">
        <v>59</v>
      </c>
    </row>
    <row r="40" spans="1:5" ht="12.75">
      <c r="A40" s="35" t="s">
        <v>58</v>
      </c>
      <c r="E40" s="40" t="s">
        <v>1168</v>
      </c>
    </row>
    <row r="41" spans="1:5" ht="25.5">
      <c r="A41" t="s">
        <v>60</v>
      </c>
      <c r="E41" s="39" t="s">
        <v>744</v>
      </c>
    </row>
    <row r="42" spans="1:16" ht="25.5">
      <c r="A42" t="s">
        <v>50</v>
      </c>
      <c s="34" t="s">
        <v>87</v>
      </c>
      <c s="34" t="s">
        <v>1169</v>
      </c>
      <c s="35" t="s">
        <v>59</v>
      </c>
      <c s="6" t="s">
        <v>1170</v>
      </c>
      <c s="36" t="s">
        <v>173</v>
      </c>
      <c s="37">
        <v>420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314</v>
      </c>
      <c>
        <f>(M42*21)/100</f>
      </c>
      <c t="s">
        <v>28</v>
      </c>
    </row>
    <row r="43" spans="1:5" ht="12.75">
      <c r="A43" s="35" t="s">
        <v>56</v>
      </c>
      <c r="E43" s="39" t="s">
        <v>1171</v>
      </c>
    </row>
    <row r="44" spans="1:5" ht="12.75">
      <c r="A44" s="35" t="s">
        <v>58</v>
      </c>
      <c r="E44" s="40" t="s">
        <v>1172</v>
      </c>
    </row>
    <row r="45" spans="1:5" ht="12.75">
      <c r="A45" t="s">
        <v>60</v>
      </c>
      <c r="E45" s="39" t="s">
        <v>1166</v>
      </c>
    </row>
    <row r="46" spans="1:16" ht="25.5">
      <c r="A46" t="s">
        <v>50</v>
      </c>
      <c s="34" t="s">
        <v>67</v>
      </c>
      <c s="34" t="s">
        <v>1173</v>
      </c>
      <c s="35" t="s">
        <v>59</v>
      </c>
      <c s="6" t="s">
        <v>1174</v>
      </c>
      <c s="36" t="s">
        <v>173</v>
      </c>
      <c s="37">
        <v>420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314</v>
      </c>
      <c>
        <f>(M46*21)/100</f>
      </c>
      <c t="s">
        <v>28</v>
      </c>
    </row>
    <row r="47" spans="1:5" ht="12.75">
      <c r="A47" s="35" t="s">
        <v>56</v>
      </c>
      <c r="E47" s="39" t="s">
        <v>1175</v>
      </c>
    </row>
    <row r="48" spans="1:5" ht="12.75">
      <c r="A48" s="35" t="s">
        <v>58</v>
      </c>
      <c r="E48" s="40" t="s">
        <v>59</v>
      </c>
    </row>
    <row r="49" spans="1:5" ht="12.75">
      <c r="A49" t="s">
        <v>60</v>
      </c>
      <c r="E49" s="39" t="s">
        <v>59</v>
      </c>
    </row>
    <row r="50" spans="1:16" ht="12.75">
      <c r="A50" t="s">
        <v>50</v>
      </c>
      <c s="34" t="s">
        <v>90</v>
      </c>
      <c s="34" t="s">
        <v>1176</v>
      </c>
      <c s="35" t="s">
        <v>59</v>
      </c>
      <c s="6" t="s">
        <v>1177</v>
      </c>
      <c s="36" t="s">
        <v>1178</v>
      </c>
      <c s="37">
        <v>8.4</v>
      </c>
      <c s="36">
        <v>0.001</v>
      </c>
      <c s="36">
        <f>ROUND(G50*H50,6)</f>
      </c>
      <c r="L50" s="38">
        <v>0</v>
      </c>
      <c s="32">
        <f>ROUND(ROUND(L50,2)*ROUND(G50,3),2)</f>
      </c>
      <c s="36" t="s">
        <v>314</v>
      </c>
      <c>
        <f>(M50*21)/100</f>
      </c>
      <c t="s">
        <v>28</v>
      </c>
    </row>
    <row r="51" spans="1:5" ht="12.75">
      <c r="A51" s="35" t="s">
        <v>56</v>
      </c>
      <c r="E51" s="39" t="s">
        <v>59</v>
      </c>
    </row>
    <row r="52" spans="1:5" ht="12.75">
      <c r="A52" s="35" t="s">
        <v>58</v>
      </c>
      <c r="E52" s="40" t="s">
        <v>1179</v>
      </c>
    </row>
    <row r="53" spans="1:5" ht="12.75">
      <c r="A53" t="s">
        <v>60</v>
      </c>
      <c r="E53" s="39" t="s">
        <v>59</v>
      </c>
    </row>
    <row r="54" spans="1:16" ht="12.75">
      <c r="A54" t="s">
        <v>50</v>
      </c>
      <c s="34" t="s">
        <v>95</v>
      </c>
      <c s="34" t="s">
        <v>1180</v>
      </c>
      <c s="35" t="s">
        <v>59</v>
      </c>
      <c s="6" t="s">
        <v>1181</v>
      </c>
      <c s="36" t="s">
        <v>84</v>
      </c>
      <c s="37">
        <v>63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314</v>
      </c>
      <c>
        <f>(M54*21)/100</f>
      </c>
      <c t="s">
        <v>28</v>
      </c>
    </row>
    <row r="55" spans="1:5" ht="12.75">
      <c r="A55" s="35" t="s">
        <v>56</v>
      </c>
      <c r="E55" s="39" t="s">
        <v>1182</v>
      </c>
    </row>
    <row r="56" spans="1:5" ht="12.75">
      <c r="A56" s="35" t="s">
        <v>58</v>
      </c>
      <c r="E56" s="40" t="s">
        <v>1183</v>
      </c>
    </row>
    <row r="57" spans="1:5" ht="12.75">
      <c r="A57" t="s">
        <v>60</v>
      </c>
      <c r="E57" s="39" t="s">
        <v>59</v>
      </c>
    </row>
    <row r="58" spans="1:16" ht="12.75">
      <c r="A58" t="s">
        <v>50</v>
      </c>
      <c s="34" t="s">
        <v>101</v>
      </c>
      <c s="34" t="s">
        <v>1184</v>
      </c>
      <c s="35" t="s">
        <v>59</v>
      </c>
      <c s="6" t="s">
        <v>1185</v>
      </c>
      <c s="36" t="s">
        <v>84</v>
      </c>
      <c s="37">
        <v>63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314</v>
      </c>
      <c>
        <f>(M58*21)/100</f>
      </c>
      <c t="s">
        <v>28</v>
      </c>
    </row>
    <row r="59" spans="1:5" ht="12.75">
      <c r="A59" s="35" t="s">
        <v>56</v>
      </c>
      <c r="E59" s="39" t="s">
        <v>1186</v>
      </c>
    </row>
    <row r="60" spans="1:5" ht="12.75">
      <c r="A60" s="35" t="s">
        <v>58</v>
      </c>
      <c r="E60" s="40" t="s">
        <v>1187</v>
      </c>
    </row>
    <row r="61" spans="1:5" ht="12.75">
      <c r="A61" t="s">
        <v>60</v>
      </c>
      <c r="E61" s="39" t="s">
        <v>59</v>
      </c>
    </row>
    <row r="62" spans="1:16" ht="25.5">
      <c r="A62" t="s">
        <v>50</v>
      </c>
      <c s="34" t="s">
        <v>106</v>
      </c>
      <c s="34" t="s">
        <v>1188</v>
      </c>
      <c s="35" t="s">
        <v>59</v>
      </c>
      <c s="6" t="s">
        <v>1189</v>
      </c>
      <c s="36" t="s">
        <v>84</v>
      </c>
      <c s="37">
        <v>1260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314</v>
      </c>
      <c>
        <f>(M62*21)/100</f>
      </c>
      <c t="s">
        <v>28</v>
      </c>
    </row>
    <row r="63" spans="1:5" ht="12.75">
      <c r="A63" s="35" t="s">
        <v>56</v>
      </c>
      <c r="E63" s="39" t="s">
        <v>1190</v>
      </c>
    </row>
    <row r="64" spans="1:5" ht="12.75">
      <c r="A64" s="35" t="s">
        <v>58</v>
      </c>
      <c r="E64" s="40" t="s">
        <v>1191</v>
      </c>
    </row>
    <row r="65" spans="1:5" ht="12.75">
      <c r="A65" t="s">
        <v>60</v>
      </c>
      <c r="E65" s="39" t="s">
        <v>59</v>
      </c>
    </row>
    <row r="66" spans="1:13" ht="12.75">
      <c r="A66" t="s">
        <v>47</v>
      </c>
      <c r="C66" s="31" t="s">
        <v>28</v>
      </c>
      <c r="E66" s="33" t="s">
        <v>558</v>
      </c>
      <c r="J66" s="32">
        <f>0</f>
      </c>
      <c s="32">
        <f>0</f>
      </c>
      <c s="32">
        <f>0+L67+L71</f>
      </c>
      <c s="32">
        <f>0+M67+M71</f>
      </c>
    </row>
    <row r="67" spans="1:16" ht="12.75">
      <c r="A67" t="s">
        <v>50</v>
      </c>
      <c s="34" t="s">
        <v>110</v>
      </c>
      <c s="34" t="s">
        <v>862</v>
      </c>
      <c s="35" t="s">
        <v>59</v>
      </c>
      <c s="6" t="s">
        <v>863</v>
      </c>
      <c s="36" t="s">
        <v>851</v>
      </c>
      <c s="37">
        <v>34</v>
      </c>
      <c s="36">
        <v>6E-05</v>
      </c>
      <c s="36">
        <f>ROUND(G67*H67,6)</f>
      </c>
      <c r="L67" s="38">
        <v>0</v>
      </c>
      <c s="32">
        <f>ROUND(ROUND(L67,2)*ROUND(G67,3),2)</f>
      </c>
      <c s="36" t="s">
        <v>314</v>
      </c>
      <c>
        <f>(M67*21)/100</f>
      </c>
      <c t="s">
        <v>28</v>
      </c>
    </row>
    <row r="68" spans="1:5" ht="12.75">
      <c r="A68" s="35" t="s">
        <v>56</v>
      </c>
      <c r="E68" s="39" t="s">
        <v>864</v>
      </c>
    </row>
    <row r="69" spans="1:5" ht="12.75">
      <c r="A69" s="35" t="s">
        <v>58</v>
      </c>
      <c r="E69" s="40" t="s">
        <v>1192</v>
      </c>
    </row>
    <row r="70" spans="1:5" ht="12.75">
      <c r="A70" t="s">
        <v>60</v>
      </c>
      <c r="E70" s="39" t="s">
        <v>1193</v>
      </c>
    </row>
    <row r="71" spans="1:16" ht="12.75">
      <c r="A71" t="s">
        <v>50</v>
      </c>
      <c s="34" t="s">
        <v>114</v>
      </c>
      <c s="34" t="s">
        <v>872</v>
      </c>
      <c s="35" t="s">
        <v>59</v>
      </c>
      <c s="6" t="s">
        <v>873</v>
      </c>
      <c s="36" t="s">
        <v>54</v>
      </c>
      <c s="37">
        <v>4.131</v>
      </c>
      <c s="36">
        <v>1</v>
      </c>
      <c s="36">
        <f>ROUND(G71*H71,6)</f>
      </c>
      <c r="L71" s="38">
        <v>0</v>
      </c>
      <c s="32">
        <f>ROUND(ROUND(L71,2)*ROUND(G71,3),2)</f>
      </c>
      <c s="36" t="s">
        <v>314</v>
      </c>
      <c>
        <f>(M71*21)/100</f>
      </c>
      <c t="s">
        <v>28</v>
      </c>
    </row>
    <row r="72" spans="1:5" ht="12.75">
      <c r="A72" s="35" t="s">
        <v>56</v>
      </c>
      <c r="E72" s="39" t="s">
        <v>59</v>
      </c>
    </row>
    <row r="73" spans="1:5" ht="12.75">
      <c r="A73" s="35" t="s">
        <v>58</v>
      </c>
      <c r="E73" s="40" t="s">
        <v>1194</v>
      </c>
    </row>
    <row r="74" spans="1:5" ht="12.75">
      <c r="A74" t="s">
        <v>60</v>
      </c>
      <c r="E74" s="39" t="s">
        <v>59</v>
      </c>
    </row>
    <row r="75" spans="1:13" ht="12.75">
      <c r="A75" t="s">
        <v>47</v>
      </c>
      <c r="C75" s="31" t="s">
        <v>79</v>
      </c>
      <c r="E75" s="33" t="s">
        <v>1195</v>
      </c>
      <c r="J75" s="32">
        <f>0</f>
      </c>
      <c s="32">
        <f>0</f>
      </c>
      <c s="32">
        <f>0+L76+L80</f>
      </c>
      <c s="32">
        <f>0+M76+M80</f>
      </c>
    </row>
    <row r="76" spans="1:16" ht="12.75">
      <c r="A76" t="s">
        <v>50</v>
      </c>
      <c s="34" t="s">
        <v>138</v>
      </c>
      <c s="34" t="s">
        <v>1196</v>
      </c>
      <c s="35" t="s">
        <v>59</v>
      </c>
      <c s="6" t="s">
        <v>1197</v>
      </c>
      <c s="36" t="s">
        <v>93</v>
      </c>
      <c s="37">
        <v>350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314</v>
      </c>
      <c>
        <f>(M76*21)/100</f>
      </c>
      <c t="s">
        <v>28</v>
      </c>
    </row>
    <row r="77" spans="1:5" ht="12.75">
      <c r="A77" s="35" t="s">
        <v>56</v>
      </c>
      <c r="E77" s="39" t="s">
        <v>1198</v>
      </c>
    </row>
    <row r="78" spans="1:5" ht="12.75">
      <c r="A78" s="35" t="s">
        <v>58</v>
      </c>
      <c r="E78" s="40" t="s">
        <v>59</v>
      </c>
    </row>
    <row r="79" spans="1:5" ht="12.75">
      <c r="A79" t="s">
        <v>60</v>
      </c>
      <c r="E79" s="39" t="s">
        <v>59</v>
      </c>
    </row>
    <row r="80" spans="1:16" ht="12.75">
      <c r="A80" t="s">
        <v>50</v>
      </c>
      <c s="34" t="s">
        <v>118</v>
      </c>
      <c s="34" t="s">
        <v>1199</v>
      </c>
      <c s="35" t="s">
        <v>59</v>
      </c>
      <c s="6" t="s">
        <v>1200</v>
      </c>
      <c s="36" t="s">
        <v>93</v>
      </c>
      <c s="37">
        <v>150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314</v>
      </c>
      <c>
        <f>(M80*21)/100</f>
      </c>
      <c t="s">
        <v>28</v>
      </c>
    </row>
    <row r="81" spans="1:5" ht="12.75">
      <c r="A81" s="35" t="s">
        <v>56</v>
      </c>
      <c r="E81" s="39" t="s">
        <v>1201</v>
      </c>
    </row>
    <row r="82" spans="1:5" ht="12.75">
      <c r="A82" s="35" t="s">
        <v>58</v>
      </c>
      <c r="E82" s="40" t="s">
        <v>1202</v>
      </c>
    </row>
    <row r="83" spans="1:5" ht="12.75">
      <c r="A83" t="s">
        <v>60</v>
      </c>
      <c r="E83" s="39" t="s">
        <v>59</v>
      </c>
    </row>
    <row r="84" spans="1:13" ht="12.75">
      <c r="A84" t="s">
        <v>47</v>
      </c>
      <c r="C84" s="31" t="s">
        <v>1203</v>
      </c>
      <c r="E84" s="33" t="s">
        <v>1204</v>
      </c>
      <c r="J84" s="32">
        <f>0</f>
      </c>
      <c s="32">
        <f>0</f>
      </c>
      <c s="32">
        <f>0+L85+L89+L93</f>
      </c>
      <c s="32">
        <f>0+M85+M89+M93</f>
      </c>
    </row>
    <row r="85" spans="1:16" ht="25.5">
      <c r="A85" t="s">
        <v>50</v>
      </c>
      <c s="34" t="s">
        <v>242</v>
      </c>
      <c s="34" t="s">
        <v>1205</v>
      </c>
      <c s="35" t="s">
        <v>59</v>
      </c>
      <c s="6" t="s">
        <v>1206</v>
      </c>
      <c s="36" t="s">
        <v>173</v>
      </c>
      <c s="37">
        <v>30.6</v>
      </c>
      <c s="36">
        <v>0.00048</v>
      </c>
      <c s="36">
        <f>ROUND(G85*H85,6)</f>
      </c>
      <c r="L85" s="38">
        <v>0</v>
      </c>
      <c s="32">
        <f>ROUND(ROUND(L85,2)*ROUND(G85,3),2)</f>
      </c>
      <c s="36" t="s">
        <v>314</v>
      </c>
      <c>
        <f>(M85*21)/100</f>
      </c>
      <c t="s">
        <v>28</v>
      </c>
    </row>
    <row r="86" spans="1:5" ht="12.75">
      <c r="A86" s="35" t="s">
        <v>56</v>
      </c>
      <c r="E86" s="39" t="s">
        <v>1207</v>
      </c>
    </row>
    <row r="87" spans="1:5" ht="12.75">
      <c r="A87" s="35" t="s">
        <v>58</v>
      </c>
      <c r="E87" s="40" t="s">
        <v>1208</v>
      </c>
    </row>
    <row r="88" spans="1:5" ht="12.75">
      <c r="A88" t="s">
        <v>60</v>
      </c>
      <c r="E88" s="39" t="s">
        <v>1209</v>
      </c>
    </row>
    <row r="89" spans="1:16" ht="25.5">
      <c r="A89" t="s">
        <v>50</v>
      </c>
      <c s="34" t="s">
        <v>249</v>
      </c>
      <c s="34" t="s">
        <v>1210</v>
      </c>
      <c s="35" t="s">
        <v>59</v>
      </c>
      <c s="6" t="s">
        <v>1211</v>
      </c>
      <c s="36" t="s">
        <v>173</v>
      </c>
      <c s="37">
        <v>30.6</v>
      </c>
      <c s="36">
        <v>0.00037</v>
      </c>
      <c s="36">
        <f>ROUND(G89*H89,6)</f>
      </c>
      <c r="L89" s="38">
        <v>0</v>
      </c>
      <c s="32">
        <f>ROUND(ROUND(L89,2)*ROUND(G89,3),2)</f>
      </c>
      <c s="36" t="s">
        <v>314</v>
      </c>
      <c>
        <f>(M89*21)/100</f>
      </c>
      <c t="s">
        <v>28</v>
      </c>
    </row>
    <row r="90" spans="1:5" ht="12.75">
      <c r="A90" s="35" t="s">
        <v>56</v>
      </c>
      <c r="E90" s="39" t="s">
        <v>1212</v>
      </c>
    </row>
    <row r="91" spans="1:5" ht="12.75">
      <c r="A91" s="35" t="s">
        <v>58</v>
      </c>
      <c r="E91" s="40" t="s">
        <v>1208</v>
      </c>
    </row>
    <row r="92" spans="1:5" ht="12.75">
      <c r="A92" t="s">
        <v>60</v>
      </c>
      <c r="E92" s="39" t="s">
        <v>1209</v>
      </c>
    </row>
    <row r="93" spans="1:16" ht="25.5">
      <c r="A93" t="s">
        <v>50</v>
      </c>
      <c s="34" t="s">
        <v>253</v>
      </c>
      <c s="34" t="s">
        <v>1213</v>
      </c>
      <c s="35" t="s">
        <v>59</v>
      </c>
      <c s="6" t="s">
        <v>1214</v>
      </c>
      <c s="36" t="s">
        <v>173</v>
      </c>
      <c s="37">
        <v>30.6</v>
      </c>
      <c s="36">
        <v>0.00032</v>
      </c>
      <c s="36">
        <f>ROUND(G93*H93,6)</f>
      </c>
      <c r="L93" s="38">
        <v>0</v>
      </c>
      <c s="32">
        <f>ROUND(ROUND(L93,2)*ROUND(G93,3),2)</f>
      </c>
      <c s="36" t="s">
        <v>314</v>
      </c>
      <c>
        <f>(M93*21)/100</f>
      </c>
      <c t="s">
        <v>28</v>
      </c>
    </row>
    <row r="94" spans="1:5" ht="12.75">
      <c r="A94" s="35" t="s">
        <v>56</v>
      </c>
      <c r="E94" s="39" t="s">
        <v>1215</v>
      </c>
    </row>
    <row r="95" spans="1:5" ht="12.75">
      <c r="A95" s="35" t="s">
        <v>58</v>
      </c>
      <c r="E95" s="40" t="s">
        <v>1208</v>
      </c>
    </row>
    <row r="96" spans="1:5" ht="12.75">
      <c r="A96" t="s">
        <v>60</v>
      </c>
      <c r="E96" s="39" t="s">
        <v>1209</v>
      </c>
    </row>
    <row r="97" spans="1:13" ht="12.75">
      <c r="A97" t="s">
        <v>47</v>
      </c>
      <c r="C97" s="31" t="s">
        <v>87</v>
      </c>
      <c r="E97" s="33" t="s">
        <v>965</v>
      </c>
      <c r="J97" s="32">
        <f>0</f>
      </c>
      <c s="32">
        <f>0</f>
      </c>
      <c s="32">
        <f>0+L98</f>
      </c>
      <c s="32">
        <f>0+M98</f>
      </c>
    </row>
    <row r="98" spans="1:16" ht="25.5">
      <c r="A98" t="s">
        <v>50</v>
      </c>
      <c s="34" t="s">
        <v>73</v>
      </c>
      <c s="34" t="s">
        <v>1216</v>
      </c>
      <c s="35" t="s">
        <v>59</v>
      </c>
      <c s="6" t="s">
        <v>1217</v>
      </c>
      <c s="36" t="s">
        <v>173</v>
      </c>
      <c s="37">
        <v>8.5</v>
      </c>
      <c s="36">
        <v>0.03885</v>
      </c>
      <c s="36">
        <f>ROUND(G98*H98,6)</f>
      </c>
      <c r="L98" s="38">
        <v>0</v>
      </c>
      <c s="32">
        <f>ROUND(ROUND(L98,2)*ROUND(G98,3),2)</f>
      </c>
      <c s="36" t="s">
        <v>314</v>
      </c>
      <c>
        <f>(M98*21)/100</f>
      </c>
      <c t="s">
        <v>28</v>
      </c>
    </row>
    <row r="99" spans="1:5" ht="12.75">
      <c r="A99" s="35" t="s">
        <v>56</v>
      </c>
      <c r="E99" s="39" t="s">
        <v>1218</v>
      </c>
    </row>
    <row r="100" spans="1:5" ht="12.75">
      <c r="A100" s="35" t="s">
        <v>58</v>
      </c>
      <c r="E100" s="40" t="s">
        <v>1219</v>
      </c>
    </row>
    <row r="101" spans="1:5" ht="12.75">
      <c r="A101" t="s">
        <v>60</v>
      </c>
      <c r="E101" s="39" t="s">
        <v>1220</v>
      </c>
    </row>
    <row r="102" spans="1:13" ht="12.75">
      <c r="A102" t="s">
        <v>47</v>
      </c>
      <c r="C102" s="31" t="s">
        <v>474</v>
      </c>
      <c r="E102" s="33" t="s">
        <v>475</v>
      </c>
      <c r="J102" s="32">
        <f>0</f>
      </c>
      <c s="32">
        <f>0</f>
      </c>
      <c s="32">
        <f>0+L103+L107+L111+L115+L119+L123</f>
      </c>
      <c s="32">
        <f>0+M103+M107+M111+M115+M119+M123</f>
      </c>
    </row>
    <row r="103" spans="1:16" ht="25.5">
      <c r="A103" t="s">
        <v>50</v>
      </c>
      <c s="34" t="s">
        <v>211</v>
      </c>
      <c s="34" t="s">
        <v>1221</v>
      </c>
      <c s="35" t="s">
        <v>59</v>
      </c>
      <c s="6" t="s">
        <v>1222</v>
      </c>
      <c s="36" t="s">
        <v>54</v>
      </c>
      <c s="37">
        <v>17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314</v>
      </c>
      <c>
        <f>(M103*21)/100</f>
      </c>
      <c t="s">
        <v>28</v>
      </c>
    </row>
    <row r="104" spans="1:5" ht="12.75">
      <c r="A104" s="35" t="s">
        <v>56</v>
      </c>
      <c r="E104" s="39" t="s">
        <v>1223</v>
      </c>
    </row>
    <row r="105" spans="1:5" ht="12.75">
      <c r="A105" s="35" t="s">
        <v>58</v>
      </c>
      <c r="E105" s="40" t="s">
        <v>1224</v>
      </c>
    </row>
    <row r="106" spans="1:5" ht="12.75">
      <c r="A106" t="s">
        <v>60</v>
      </c>
      <c r="E106" s="39" t="s">
        <v>59</v>
      </c>
    </row>
    <row r="107" spans="1:16" ht="25.5">
      <c r="A107" t="s">
        <v>50</v>
      </c>
      <c s="34" t="s">
        <v>216</v>
      </c>
      <c s="34" t="s">
        <v>1225</v>
      </c>
      <c s="35" t="s">
        <v>59</v>
      </c>
      <c s="6" t="s">
        <v>1226</v>
      </c>
      <c s="36" t="s">
        <v>54</v>
      </c>
      <c s="37">
        <v>918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314</v>
      </c>
      <c>
        <f>(M107*21)/100</f>
      </c>
      <c t="s">
        <v>28</v>
      </c>
    </row>
    <row r="108" spans="1:5" ht="12.75">
      <c r="A108" s="35" t="s">
        <v>56</v>
      </c>
      <c r="E108" s="39" t="s">
        <v>1227</v>
      </c>
    </row>
    <row r="109" spans="1:5" ht="12.75">
      <c r="A109" s="35" t="s">
        <v>58</v>
      </c>
      <c r="E109" s="40" t="s">
        <v>1228</v>
      </c>
    </row>
    <row r="110" spans="1:5" ht="12.75">
      <c r="A110" t="s">
        <v>60</v>
      </c>
      <c r="E110" s="39" t="s">
        <v>59</v>
      </c>
    </row>
    <row r="111" spans="1:16" ht="25.5">
      <c r="A111" t="s">
        <v>50</v>
      </c>
      <c s="34" t="s">
        <v>226</v>
      </c>
      <c s="34" t="s">
        <v>1229</v>
      </c>
      <c s="35" t="s">
        <v>59</v>
      </c>
      <c s="6" t="s">
        <v>1230</v>
      </c>
      <c s="36" t="s">
        <v>54</v>
      </c>
      <c s="37">
        <v>35.5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314</v>
      </c>
      <c>
        <f>(M111*21)/100</f>
      </c>
      <c t="s">
        <v>28</v>
      </c>
    </row>
    <row r="112" spans="1:5" ht="12.75">
      <c r="A112" s="35" t="s">
        <v>56</v>
      </c>
      <c r="E112" s="39" t="s">
        <v>1231</v>
      </c>
    </row>
    <row r="113" spans="1:5" ht="12.75">
      <c r="A113" s="35" t="s">
        <v>58</v>
      </c>
      <c r="E113" s="40" t="s">
        <v>1232</v>
      </c>
    </row>
    <row r="114" spans="1:5" ht="12.75">
      <c r="A114" t="s">
        <v>60</v>
      </c>
      <c r="E114" s="39" t="s">
        <v>59</v>
      </c>
    </row>
    <row r="115" spans="1:16" ht="25.5">
      <c r="A115" t="s">
        <v>50</v>
      </c>
      <c s="34" t="s">
        <v>230</v>
      </c>
      <c s="34" t="s">
        <v>1233</v>
      </c>
      <c s="35" t="s">
        <v>59</v>
      </c>
      <c s="6" t="s">
        <v>1234</v>
      </c>
      <c s="36" t="s">
        <v>54</v>
      </c>
      <c s="37">
        <v>1917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314</v>
      </c>
      <c>
        <f>(M115*21)/100</f>
      </c>
      <c t="s">
        <v>28</v>
      </c>
    </row>
    <row r="116" spans="1:5" ht="12.75">
      <c r="A116" s="35" t="s">
        <v>56</v>
      </c>
      <c r="E116" s="39" t="s">
        <v>1235</v>
      </c>
    </row>
    <row r="117" spans="1:5" ht="12.75">
      <c r="A117" s="35" t="s">
        <v>58</v>
      </c>
      <c r="E117" s="40" t="s">
        <v>1236</v>
      </c>
    </row>
    <row r="118" spans="1:5" ht="12.75">
      <c r="A118" t="s">
        <v>60</v>
      </c>
      <c r="E118" s="39" t="s">
        <v>59</v>
      </c>
    </row>
    <row r="119" spans="1:16" ht="25.5">
      <c r="A119" t="s">
        <v>50</v>
      </c>
      <c s="34" t="s">
        <v>233</v>
      </c>
      <c s="34" t="s">
        <v>476</v>
      </c>
      <c s="35" t="s">
        <v>477</v>
      </c>
      <c s="6" t="s">
        <v>1237</v>
      </c>
      <c s="36" t="s">
        <v>54</v>
      </c>
      <c s="37">
        <v>0.05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28</v>
      </c>
    </row>
    <row r="120" spans="1:5" ht="12.75">
      <c r="A120" s="35" t="s">
        <v>56</v>
      </c>
      <c r="E120" s="39" t="s">
        <v>59</v>
      </c>
    </row>
    <row r="121" spans="1:5" ht="12.75">
      <c r="A121" s="35" t="s">
        <v>58</v>
      </c>
      <c r="E121" s="40" t="s">
        <v>1238</v>
      </c>
    </row>
    <row r="122" spans="1:5" ht="25.5">
      <c r="A122" t="s">
        <v>60</v>
      </c>
      <c r="E122" s="39" t="s">
        <v>744</v>
      </c>
    </row>
    <row r="123" spans="1:16" ht="38.25">
      <c r="A123" t="s">
        <v>50</v>
      </c>
      <c s="34" t="s">
        <v>236</v>
      </c>
      <c s="34" t="s">
        <v>1239</v>
      </c>
      <c s="35" t="s">
        <v>1240</v>
      </c>
      <c s="6" t="s">
        <v>1241</v>
      </c>
      <c s="36" t="s">
        <v>54</v>
      </c>
      <c s="37">
        <v>0.08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28</v>
      </c>
    </row>
    <row r="124" spans="1:5" ht="12.75">
      <c r="A124" s="35" t="s">
        <v>56</v>
      </c>
      <c r="E124" s="39" t="s">
        <v>59</v>
      </c>
    </row>
    <row r="125" spans="1:5" ht="12.75">
      <c r="A125" s="35" t="s">
        <v>58</v>
      </c>
      <c r="E125" s="40" t="s">
        <v>1242</v>
      </c>
    </row>
    <row r="126" spans="1:5" ht="25.5">
      <c r="A126" t="s">
        <v>60</v>
      </c>
      <c r="E126" s="39" t="s">
        <v>744</v>
      </c>
    </row>
    <row r="127" spans="1:13" ht="12.75">
      <c r="A127" t="s">
        <v>47</v>
      </c>
      <c r="C127" s="31" t="s">
        <v>501</v>
      </c>
      <c r="E127" s="33" t="s">
        <v>502</v>
      </c>
      <c r="J127" s="32">
        <f>0</f>
      </c>
      <c s="32">
        <f>0</f>
      </c>
      <c s="32">
        <f>0+L128</f>
      </c>
      <c s="32">
        <f>0+M128</f>
      </c>
    </row>
    <row r="128" spans="1:16" ht="12.75">
      <c r="A128" t="s">
        <v>50</v>
      </c>
      <c s="34" t="s">
        <v>257</v>
      </c>
      <c s="34" t="s">
        <v>1243</v>
      </c>
      <c s="35" t="s">
        <v>59</v>
      </c>
      <c s="6" t="s">
        <v>1244</v>
      </c>
      <c s="36" t="s">
        <v>505</v>
      </c>
      <c s="37">
        <v>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314</v>
      </c>
      <c>
        <f>(M128*21)/100</f>
      </c>
      <c t="s">
        <v>28</v>
      </c>
    </row>
    <row r="129" spans="1:5" ht="12.75">
      <c r="A129" s="35" t="s">
        <v>56</v>
      </c>
      <c r="E129" s="39" t="s">
        <v>1245</v>
      </c>
    </row>
    <row r="130" spans="1:5" ht="12.75">
      <c r="A130" s="35" t="s">
        <v>58</v>
      </c>
      <c r="E130" s="40" t="s">
        <v>59</v>
      </c>
    </row>
    <row r="131" spans="1:5" ht="12.75">
      <c r="A131" t="s">
        <v>60</v>
      </c>
      <c r="E131" s="39" t="s">
        <v>59</v>
      </c>
    </row>
    <row r="132" spans="1:13" ht="12.75">
      <c r="A132" t="s">
        <v>47</v>
      </c>
      <c r="C132" s="31" t="s">
        <v>513</v>
      </c>
      <c r="E132" s="33" t="s">
        <v>514</v>
      </c>
      <c r="J132" s="32">
        <f>0</f>
      </c>
      <c s="32">
        <f>0</f>
      </c>
      <c s="32">
        <f>0+L133</f>
      </c>
      <c s="32">
        <f>0+M133</f>
      </c>
    </row>
    <row r="133" spans="1:16" ht="12.75">
      <c r="A133" t="s">
        <v>50</v>
      </c>
      <c s="34" t="s">
        <v>260</v>
      </c>
      <c s="34" t="s">
        <v>1246</v>
      </c>
      <c s="35" t="s">
        <v>59</v>
      </c>
      <c s="6" t="s">
        <v>1247</v>
      </c>
      <c s="36" t="s">
        <v>505</v>
      </c>
      <c s="37">
        <v>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55</v>
      </c>
      <c>
        <f>(M133*21)/100</f>
      </c>
      <c t="s">
        <v>28</v>
      </c>
    </row>
    <row r="134" spans="1:5" ht="12.75">
      <c r="A134" s="35" t="s">
        <v>56</v>
      </c>
      <c r="E134" s="39" t="s">
        <v>59</v>
      </c>
    </row>
    <row r="135" spans="1:5" ht="12.75">
      <c r="A135" s="35" t="s">
        <v>58</v>
      </c>
      <c r="E135" s="40" t="s">
        <v>59</v>
      </c>
    </row>
    <row r="136" spans="1:5" ht="12.75">
      <c r="A136" t="s">
        <v>60</v>
      </c>
      <c r="E136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40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306</v>
      </c>
      <c r="E4" s="26" t="s">
        <v>307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COUNTIFS(L8:L405,"=0",A8:A405,"P")+COUNTIFS(L8:L405,"",A8:A405,"P")+SUM(Q8:Q405)</f>
      </c>
    </row>
    <row r="8" spans="1:13" ht="12.75">
      <c r="A8" t="s">
        <v>45</v>
      </c>
      <c r="C8" s="28" t="s">
        <v>1250</v>
      </c>
      <c r="E8" s="30" t="s">
        <v>1249</v>
      </c>
      <c r="J8" s="29">
        <f>0+J9+J130+J147+J156+J173+J234+J251+J264+J293+J342+J359+J364+J373+J386+J395+J400</f>
      </c>
      <c s="29">
        <f>0+K9+K130+K147+K156+K173+K234+K251+K264+K293+K342+K359+K364+K373+K386+K395+K400</f>
      </c>
      <c s="29">
        <f>0+L9+L130+L147+L156+L173+L234+L251+L264+L293+L342+L359+L364+L373+L386+L395+L400</f>
      </c>
      <c s="29">
        <f>0+M9+M130+M147+M156+M173+M234+M251+M264+M293+M342+M359+M364+M373+M386+M395+M400</f>
      </c>
    </row>
    <row r="9" spans="1:13" ht="12.75">
      <c r="A9" t="s">
        <v>47</v>
      </c>
      <c r="C9" s="31" t="s">
        <v>123</v>
      </c>
      <c r="E9" s="33" t="s">
        <v>311</v>
      </c>
      <c r="J9" s="32">
        <f>0</f>
      </c>
      <c s="32">
        <f>0</f>
      </c>
      <c s="32">
        <f>0+L10+L14+L18+L22+L26+L30+L34+L38+L42+L46+L50+L54+L58+L62+L66+L70+L74+L78+L82+L86+L90+L94+L98+L102+L106+L110+L114+L118+L122+L126</f>
      </c>
      <c s="32">
        <f>0+M10+M14+M18+M22+M26+M30+M34+M38+M42+M46+M50+M54+M58+M62+M66+M70+M74+M78+M82+M86+M90+M94+M98+M102+M106+M110+M114+M118+M122+M126</f>
      </c>
    </row>
    <row r="10" spans="1:16" ht="25.5">
      <c r="A10" t="s">
        <v>50</v>
      </c>
      <c s="34" t="s">
        <v>123</v>
      </c>
      <c s="34" t="s">
        <v>1251</v>
      </c>
      <c s="35" t="s">
        <v>59</v>
      </c>
      <c s="6" t="s">
        <v>1252</v>
      </c>
      <c s="36" t="s">
        <v>173</v>
      </c>
      <c s="37">
        <v>30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1253</v>
      </c>
    </row>
    <row r="12" spans="1:5" ht="12.75">
      <c r="A12" s="35" t="s">
        <v>58</v>
      </c>
      <c r="E12" s="40" t="s">
        <v>1254</v>
      </c>
    </row>
    <row r="13" spans="1:5" ht="12.75">
      <c r="A13" t="s">
        <v>60</v>
      </c>
      <c r="E13" s="39" t="s">
        <v>1255</v>
      </c>
    </row>
    <row r="14" spans="1:16" ht="25.5">
      <c r="A14" t="s">
        <v>50</v>
      </c>
      <c s="34" t="s">
        <v>28</v>
      </c>
      <c s="34" t="s">
        <v>318</v>
      </c>
      <c s="35" t="s">
        <v>59</v>
      </c>
      <c s="6" t="s">
        <v>319</v>
      </c>
      <c s="36" t="s">
        <v>173</v>
      </c>
      <c s="37">
        <v>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12.75">
      <c r="A15" s="35" t="s">
        <v>56</v>
      </c>
      <c r="E15" s="39" t="s">
        <v>59</v>
      </c>
    </row>
    <row r="16" spans="1:5" ht="12.75">
      <c r="A16" s="35" t="s">
        <v>58</v>
      </c>
      <c r="E16" s="40" t="s">
        <v>1256</v>
      </c>
    </row>
    <row r="17" spans="1:5" ht="12.75">
      <c r="A17" t="s">
        <v>60</v>
      </c>
      <c r="E17" s="39" t="s">
        <v>59</v>
      </c>
    </row>
    <row r="18" spans="1:16" ht="25.5">
      <c r="A18" t="s">
        <v>50</v>
      </c>
      <c s="34" t="s">
        <v>26</v>
      </c>
      <c s="34" t="s">
        <v>1257</v>
      </c>
      <c s="35" t="s">
        <v>59</v>
      </c>
      <c s="6" t="s">
        <v>324</v>
      </c>
      <c s="36" t="s">
        <v>173</v>
      </c>
      <c s="37">
        <v>120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12.75">
      <c r="A19" s="35" t="s">
        <v>56</v>
      </c>
      <c r="E19" s="39" t="s">
        <v>59</v>
      </c>
    </row>
    <row r="20" spans="1:5" ht="12.75">
      <c r="A20" s="35" t="s">
        <v>58</v>
      </c>
      <c r="E20" s="40" t="s">
        <v>1258</v>
      </c>
    </row>
    <row r="21" spans="1:5" ht="12.75">
      <c r="A21" t="s">
        <v>60</v>
      </c>
      <c r="E21" s="39" t="s">
        <v>59</v>
      </c>
    </row>
    <row r="22" spans="1:16" ht="25.5">
      <c r="A22" t="s">
        <v>50</v>
      </c>
      <c s="34" t="s">
        <v>160</v>
      </c>
      <c s="34" t="s">
        <v>1259</v>
      </c>
      <c s="35" t="s">
        <v>59</v>
      </c>
      <c s="6" t="s">
        <v>1260</v>
      </c>
      <c s="36" t="s">
        <v>173</v>
      </c>
      <c s="37">
        <v>33.907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12.75">
      <c r="A23" s="35" t="s">
        <v>56</v>
      </c>
      <c r="E23" s="39" t="s">
        <v>59</v>
      </c>
    </row>
    <row r="24" spans="1:5" ht="12.75">
      <c r="A24" s="35" t="s">
        <v>58</v>
      </c>
      <c r="E24" s="40" t="s">
        <v>1261</v>
      </c>
    </row>
    <row r="25" spans="1:5" ht="12.75">
      <c r="A25" t="s">
        <v>60</v>
      </c>
      <c r="E25" s="39" t="s">
        <v>59</v>
      </c>
    </row>
    <row r="26" spans="1:16" ht="25.5">
      <c r="A26" t="s">
        <v>50</v>
      </c>
      <c s="34" t="s">
        <v>79</v>
      </c>
      <c s="34" t="s">
        <v>327</v>
      </c>
      <c s="35" t="s">
        <v>59</v>
      </c>
      <c s="6" t="s">
        <v>328</v>
      </c>
      <c s="36" t="s">
        <v>173</v>
      </c>
      <c s="37">
        <v>200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28</v>
      </c>
    </row>
    <row r="27" spans="1:5" ht="12.75">
      <c r="A27" s="35" t="s">
        <v>56</v>
      </c>
      <c r="E27" s="39" t="s">
        <v>59</v>
      </c>
    </row>
    <row r="28" spans="1:5" ht="12.75">
      <c r="A28" s="35" t="s">
        <v>58</v>
      </c>
      <c r="E28" s="40" t="s">
        <v>1262</v>
      </c>
    </row>
    <row r="29" spans="1:5" ht="12.75">
      <c r="A29" t="s">
        <v>60</v>
      </c>
      <c r="E29" s="39" t="s">
        <v>59</v>
      </c>
    </row>
    <row r="30" spans="1:16" ht="25.5">
      <c r="A30" t="s">
        <v>50</v>
      </c>
      <c s="34" t="s">
        <v>27</v>
      </c>
      <c s="34" t="s">
        <v>1263</v>
      </c>
      <c s="35" t="s">
        <v>59</v>
      </c>
      <c s="6" t="s">
        <v>1264</v>
      </c>
      <c s="36" t="s">
        <v>173</v>
      </c>
      <c s="37">
        <v>305.163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28</v>
      </c>
    </row>
    <row r="31" spans="1:5" ht="12.75">
      <c r="A31" s="35" t="s">
        <v>56</v>
      </c>
      <c r="E31" s="39" t="s">
        <v>59</v>
      </c>
    </row>
    <row r="32" spans="1:5" ht="12.75">
      <c r="A32" s="35" t="s">
        <v>58</v>
      </c>
      <c r="E32" s="40" t="s">
        <v>1265</v>
      </c>
    </row>
    <row r="33" spans="1:5" ht="12.75">
      <c r="A33" t="s">
        <v>60</v>
      </c>
      <c r="E33" s="39" t="s">
        <v>59</v>
      </c>
    </row>
    <row r="34" spans="1:16" ht="25.5">
      <c r="A34" t="s">
        <v>50</v>
      </c>
      <c s="34" t="s">
        <v>62</v>
      </c>
      <c s="34" t="s">
        <v>340</v>
      </c>
      <c s="35" t="s">
        <v>59</v>
      </c>
      <c s="6" t="s">
        <v>341</v>
      </c>
      <c s="36" t="s">
        <v>173</v>
      </c>
      <c s="37">
        <v>407.2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28</v>
      </c>
    </row>
    <row r="35" spans="1:5" ht="12.75">
      <c r="A35" s="35" t="s">
        <v>56</v>
      </c>
      <c r="E35" s="39" t="s">
        <v>59</v>
      </c>
    </row>
    <row r="36" spans="1:5" ht="38.25">
      <c r="A36" s="35" t="s">
        <v>58</v>
      </c>
      <c r="E36" s="40" t="s">
        <v>1266</v>
      </c>
    </row>
    <row r="37" spans="1:5" ht="12.75">
      <c r="A37" t="s">
        <v>60</v>
      </c>
      <c r="E37" s="39" t="s">
        <v>59</v>
      </c>
    </row>
    <row r="38" spans="1:16" ht="25.5">
      <c r="A38" t="s">
        <v>50</v>
      </c>
      <c s="34" t="s">
        <v>81</v>
      </c>
      <c s="34" t="s">
        <v>1267</v>
      </c>
      <c s="35" t="s">
        <v>59</v>
      </c>
      <c s="6" t="s">
        <v>1268</v>
      </c>
      <c s="36" t="s">
        <v>84</v>
      </c>
      <c s="37">
        <v>64.4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28</v>
      </c>
    </row>
    <row r="39" spans="1:5" ht="12.75">
      <c r="A39" s="35" t="s">
        <v>56</v>
      </c>
      <c r="E39" s="39" t="s">
        <v>59</v>
      </c>
    </row>
    <row r="40" spans="1:5" ht="12.75">
      <c r="A40" s="35" t="s">
        <v>58</v>
      </c>
      <c r="E40" s="40" t="s">
        <v>1269</v>
      </c>
    </row>
    <row r="41" spans="1:5" ht="12.75">
      <c r="A41" t="s">
        <v>60</v>
      </c>
      <c r="E41" s="39" t="s">
        <v>59</v>
      </c>
    </row>
    <row r="42" spans="1:16" ht="25.5">
      <c r="A42" t="s">
        <v>50</v>
      </c>
      <c s="34" t="s">
        <v>87</v>
      </c>
      <c s="34" t="s">
        <v>1270</v>
      </c>
      <c s="35" t="s">
        <v>59</v>
      </c>
      <c s="6" t="s">
        <v>1271</v>
      </c>
      <c s="36" t="s">
        <v>84</v>
      </c>
      <c s="37">
        <v>64.4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28</v>
      </c>
    </row>
    <row r="43" spans="1:5" ht="12.75">
      <c r="A43" s="35" t="s">
        <v>56</v>
      </c>
      <c r="E43" s="39" t="s">
        <v>59</v>
      </c>
    </row>
    <row r="44" spans="1:5" ht="12.75">
      <c r="A44" s="35" t="s">
        <v>58</v>
      </c>
      <c r="E44" s="40" t="s">
        <v>1272</v>
      </c>
    </row>
    <row r="45" spans="1:5" ht="12.75">
      <c r="A45" t="s">
        <v>60</v>
      </c>
      <c r="E45" s="39" t="s">
        <v>59</v>
      </c>
    </row>
    <row r="46" spans="1:16" ht="25.5">
      <c r="A46" t="s">
        <v>50</v>
      </c>
      <c s="34" t="s">
        <v>67</v>
      </c>
      <c s="34" t="s">
        <v>1273</v>
      </c>
      <c s="35" t="s">
        <v>59</v>
      </c>
      <c s="6" t="s">
        <v>1274</v>
      </c>
      <c s="36" t="s">
        <v>851</v>
      </c>
      <c s="37">
        <v>240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28</v>
      </c>
    </row>
    <row r="47" spans="1:5" ht="12.75">
      <c r="A47" s="35" t="s">
        <v>56</v>
      </c>
      <c r="E47" s="39" t="s">
        <v>59</v>
      </c>
    </row>
    <row r="48" spans="1:5" ht="12.75">
      <c r="A48" s="35" t="s">
        <v>58</v>
      </c>
      <c r="E48" s="40" t="s">
        <v>1275</v>
      </c>
    </row>
    <row r="49" spans="1:5" ht="12.75">
      <c r="A49" t="s">
        <v>60</v>
      </c>
      <c r="E49" s="39" t="s">
        <v>59</v>
      </c>
    </row>
    <row r="50" spans="1:16" ht="25.5">
      <c r="A50" t="s">
        <v>50</v>
      </c>
      <c s="34" t="s">
        <v>90</v>
      </c>
      <c s="34" t="s">
        <v>1276</v>
      </c>
      <c s="35" t="s">
        <v>59</v>
      </c>
      <c s="6" t="s">
        <v>1277</v>
      </c>
      <c s="36" t="s">
        <v>252</v>
      </c>
      <c s="37">
        <v>10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28</v>
      </c>
    </row>
    <row r="51" spans="1:5" ht="12.75">
      <c r="A51" s="35" t="s">
        <v>56</v>
      </c>
      <c r="E51" s="39" t="s">
        <v>59</v>
      </c>
    </row>
    <row r="52" spans="1:5" ht="12.75">
      <c r="A52" s="35" t="s">
        <v>58</v>
      </c>
      <c r="E52" s="40" t="s">
        <v>59</v>
      </c>
    </row>
    <row r="53" spans="1:5" ht="12.75">
      <c r="A53" t="s">
        <v>60</v>
      </c>
      <c r="E53" s="39" t="s">
        <v>59</v>
      </c>
    </row>
    <row r="54" spans="1:16" ht="25.5">
      <c r="A54" t="s">
        <v>50</v>
      </c>
      <c s="34" t="s">
        <v>95</v>
      </c>
      <c s="34" t="s">
        <v>1278</v>
      </c>
      <c s="35" t="s">
        <v>59</v>
      </c>
      <c s="6" t="s">
        <v>1279</v>
      </c>
      <c s="36" t="s">
        <v>84</v>
      </c>
      <c s="37">
        <v>147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28</v>
      </c>
    </row>
    <row r="55" spans="1:5" ht="12.75">
      <c r="A55" s="35" t="s">
        <v>56</v>
      </c>
      <c r="E55" s="39" t="s">
        <v>59</v>
      </c>
    </row>
    <row r="56" spans="1:5" ht="12.75">
      <c r="A56" s="35" t="s">
        <v>58</v>
      </c>
      <c r="E56" s="40" t="s">
        <v>59</v>
      </c>
    </row>
    <row r="57" spans="1:5" ht="12.75">
      <c r="A57" t="s">
        <v>60</v>
      </c>
      <c r="E57" s="39" t="s">
        <v>59</v>
      </c>
    </row>
    <row r="58" spans="1:16" ht="12.75">
      <c r="A58" t="s">
        <v>50</v>
      </c>
      <c s="34" t="s">
        <v>101</v>
      </c>
      <c s="34" t="s">
        <v>1280</v>
      </c>
      <c s="35" t="s">
        <v>59</v>
      </c>
      <c s="6" t="s">
        <v>1281</v>
      </c>
      <c s="36" t="s">
        <v>54</v>
      </c>
      <c s="37">
        <v>7.718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55</v>
      </c>
      <c>
        <f>(M58*21)/100</f>
      </c>
      <c t="s">
        <v>28</v>
      </c>
    </row>
    <row r="59" spans="1:5" ht="12.75">
      <c r="A59" s="35" t="s">
        <v>56</v>
      </c>
      <c r="E59" s="39" t="s">
        <v>59</v>
      </c>
    </row>
    <row r="60" spans="1:5" ht="12.75">
      <c r="A60" s="35" t="s">
        <v>58</v>
      </c>
      <c r="E60" s="40" t="s">
        <v>1282</v>
      </c>
    </row>
    <row r="61" spans="1:5" ht="12.75">
      <c r="A61" t="s">
        <v>60</v>
      </c>
      <c r="E61" s="39" t="s">
        <v>59</v>
      </c>
    </row>
    <row r="62" spans="1:16" ht="25.5">
      <c r="A62" t="s">
        <v>50</v>
      </c>
      <c s="34" t="s">
        <v>106</v>
      </c>
      <c s="34" t="s">
        <v>634</v>
      </c>
      <c s="35" t="s">
        <v>59</v>
      </c>
      <c s="6" t="s">
        <v>635</v>
      </c>
      <c s="36" t="s">
        <v>84</v>
      </c>
      <c s="37">
        <v>64.4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55</v>
      </c>
      <c>
        <f>(M62*21)/100</f>
      </c>
      <c t="s">
        <v>28</v>
      </c>
    </row>
    <row r="63" spans="1:5" ht="12.75">
      <c r="A63" s="35" t="s">
        <v>56</v>
      </c>
      <c r="E63" s="39" t="s">
        <v>59</v>
      </c>
    </row>
    <row r="64" spans="1:5" ht="12.75">
      <c r="A64" s="35" t="s">
        <v>58</v>
      </c>
      <c r="E64" s="40" t="s">
        <v>1283</v>
      </c>
    </row>
    <row r="65" spans="1:5" ht="12.75">
      <c r="A65" t="s">
        <v>60</v>
      </c>
      <c r="E65" s="39" t="s">
        <v>59</v>
      </c>
    </row>
    <row r="66" spans="1:16" ht="25.5">
      <c r="A66" t="s">
        <v>50</v>
      </c>
      <c s="34" t="s">
        <v>110</v>
      </c>
      <c s="34" t="s">
        <v>1284</v>
      </c>
      <c s="35" t="s">
        <v>59</v>
      </c>
      <c s="6" t="s">
        <v>1285</v>
      </c>
      <c s="36" t="s">
        <v>84</v>
      </c>
      <c s="37">
        <v>10.4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55</v>
      </c>
      <c>
        <f>(M66*21)/100</f>
      </c>
      <c t="s">
        <v>28</v>
      </c>
    </row>
    <row r="67" spans="1:5" ht="12.75">
      <c r="A67" s="35" t="s">
        <v>56</v>
      </c>
      <c r="E67" s="39" t="s">
        <v>59</v>
      </c>
    </row>
    <row r="68" spans="1:5" ht="25.5">
      <c r="A68" s="35" t="s">
        <v>58</v>
      </c>
      <c r="E68" s="40" t="s">
        <v>1286</v>
      </c>
    </row>
    <row r="69" spans="1:5" ht="12.75">
      <c r="A69" t="s">
        <v>60</v>
      </c>
      <c r="E69" s="39" t="s">
        <v>59</v>
      </c>
    </row>
    <row r="70" spans="1:16" ht="25.5">
      <c r="A70" t="s">
        <v>50</v>
      </c>
      <c s="34" t="s">
        <v>114</v>
      </c>
      <c s="34" t="s">
        <v>1287</v>
      </c>
      <c s="35" t="s">
        <v>59</v>
      </c>
      <c s="6" t="s">
        <v>1288</v>
      </c>
      <c s="36" t="s">
        <v>84</v>
      </c>
      <c s="37">
        <v>159.6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55</v>
      </c>
      <c>
        <f>(M70*21)/100</f>
      </c>
      <c t="s">
        <v>28</v>
      </c>
    </row>
    <row r="71" spans="1:5" ht="12.75">
      <c r="A71" s="35" t="s">
        <v>56</v>
      </c>
      <c r="E71" s="39" t="s">
        <v>59</v>
      </c>
    </row>
    <row r="72" spans="1:5" ht="12.75">
      <c r="A72" s="35" t="s">
        <v>58</v>
      </c>
      <c r="E72" s="40" t="s">
        <v>1289</v>
      </c>
    </row>
    <row r="73" spans="1:5" ht="12.75">
      <c r="A73" t="s">
        <v>60</v>
      </c>
      <c r="E73" s="39" t="s">
        <v>59</v>
      </c>
    </row>
    <row r="74" spans="1:16" ht="25.5">
      <c r="A74" t="s">
        <v>50</v>
      </c>
      <c s="34" t="s">
        <v>138</v>
      </c>
      <c s="34" t="s">
        <v>1290</v>
      </c>
      <c s="35" t="s">
        <v>59</v>
      </c>
      <c s="6" t="s">
        <v>1291</v>
      </c>
      <c s="36" t="s">
        <v>84</v>
      </c>
      <c s="37">
        <v>3.4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55</v>
      </c>
      <c>
        <f>(M74*21)/100</f>
      </c>
      <c t="s">
        <v>28</v>
      </c>
    </row>
    <row r="75" spans="1:5" ht="12.75">
      <c r="A75" s="35" t="s">
        <v>56</v>
      </c>
      <c r="E75" s="39" t="s">
        <v>59</v>
      </c>
    </row>
    <row r="76" spans="1:5" ht="25.5">
      <c r="A76" s="35" t="s">
        <v>58</v>
      </c>
      <c r="E76" s="40" t="s">
        <v>1292</v>
      </c>
    </row>
    <row r="77" spans="1:5" ht="12.75">
      <c r="A77" t="s">
        <v>60</v>
      </c>
      <c r="E77" s="39" t="s">
        <v>59</v>
      </c>
    </row>
    <row r="78" spans="1:16" ht="25.5">
      <c r="A78" t="s">
        <v>50</v>
      </c>
      <c s="34" t="s">
        <v>118</v>
      </c>
      <c s="34" t="s">
        <v>1293</v>
      </c>
      <c s="35" t="s">
        <v>59</v>
      </c>
      <c s="6" t="s">
        <v>718</v>
      </c>
      <c s="36" t="s">
        <v>84</v>
      </c>
      <c s="37">
        <v>294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55</v>
      </c>
      <c>
        <f>(M78*21)/100</f>
      </c>
      <c t="s">
        <v>28</v>
      </c>
    </row>
    <row r="79" spans="1:5" ht="12.75">
      <c r="A79" s="35" t="s">
        <v>56</v>
      </c>
      <c r="E79" s="39" t="s">
        <v>59</v>
      </c>
    </row>
    <row r="80" spans="1:5" ht="12.75">
      <c r="A80" s="35" t="s">
        <v>58</v>
      </c>
      <c r="E80" s="40" t="s">
        <v>1294</v>
      </c>
    </row>
    <row r="81" spans="1:5" ht="12.75">
      <c r="A81" t="s">
        <v>60</v>
      </c>
      <c r="E81" s="39" t="s">
        <v>1295</v>
      </c>
    </row>
    <row r="82" spans="1:16" ht="25.5">
      <c r="A82" t="s">
        <v>50</v>
      </c>
      <c s="34" t="s">
        <v>73</v>
      </c>
      <c s="34" t="s">
        <v>1296</v>
      </c>
      <c s="35" t="s">
        <v>59</v>
      </c>
      <c s="6" t="s">
        <v>718</v>
      </c>
      <c s="36" t="s">
        <v>84</v>
      </c>
      <c s="37">
        <v>128.8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55</v>
      </c>
      <c>
        <f>(M82*21)/100</f>
      </c>
      <c t="s">
        <v>28</v>
      </c>
    </row>
    <row r="83" spans="1:5" ht="12.75">
      <c r="A83" s="35" t="s">
        <v>56</v>
      </c>
      <c r="E83" s="39" t="s">
        <v>59</v>
      </c>
    </row>
    <row r="84" spans="1:5" ht="12.75">
      <c r="A84" s="35" t="s">
        <v>58</v>
      </c>
      <c r="E84" s="40" t="s">
        <v>1297</v>
      </c>
    </row>
    <row r="85" spans="1:5" ht="12.75">
      <c r="A85" t="s">
        <v>60</v>
      </c>
      <c r="E85" s="39" t="s">
        <v>1295</v>
      </c>
    </row>
    <row r="86" spans="1:16" ht="25.5">
      <c r="A86" t="s">
        <v>50</v>
      </c>
      <c s="34" t="s">
        <v>211</v>
      </c>
      <c s="34" t="s">
        <v>1100</v>
      </c>
      <c s="35" t="s">
        <v>59</v>
      </c>
      <c s="6" t="s">
        <v>1101</v>
      </c>
      <c s="36" t="s">
        <v>84</v>
      </c>
      <c s="37">
        <v>147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55</v>
      </c>
      <c>
        <f>(M86*21)/100</f>
      </c>
      <c t="s">
        <v>28</v>
      </c>
    </row>
    <row r="87" spans="1:5" ht="12.75">
      <c r="A87" s="35" t="s">
        <v>56</v>
      </c>
      <c r="E87" s="39" t="s">
        <v>59</v>
      </c>
    </row>
    <row r="88" spans="1:5" ht="12.75">
      <c r="A88" s="35" t="s">
        <v>58</v>
      </c>
      <c r="E88" s="40" t="s">
        <v>1298</v>
      </c>
    </row>
    <row r="89" spans="1:5" ht="12.75">
      <c r="A89" t="s">
        <v>60</v>
      </c>
      <c r="E89" s="39" t="s">
        <v>326</v>
      </c>
    </row>
    <row r="90" spans="1:16" ht="25.5">
      <c r="A90" t="s">
        <v>50</v>
      </c>
      <c s="34" t="s">
        <v>216</v>
      </c>
      <c s="34" t="s">
        <v>1299</v>
      </c>
      <c s="35" t="s">
        <v>59</v>
      </c>
      <c s="6" t="s">
        <v>1300</v>
      </c>
      <c s="36" t="s">
        <v>84</v>
      </c>
      <c s="37">
        <v>64.4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55</v>
      </c>
      <c>
        <f>(M90*21)/100</f>
      </c>
      <c t="s">
        <v>28</v>
      </c>
    </row>
    <row r="91" spans="1:5" ht="12.75">
      <c r="A91" s="35" t="s">
        <v>56</v>
      </c>
      <c r="E91" s="39" t="s">
        <v>59</v>
      </c>
    </row>
    <row r="92" spans="1:5" ht="12.75">
      <c r="A92" s="35" t="s">
        <v>58</v>
      </c>
      <c r="E92" s="40" t="s">
        <v>1301</v>
      </c>
    </row>
    <row r="93" spans="1:5" ht="12.75">
      <c r="A93" t="s">
        <v>60</v>
      </c>
      <c r="E93" s="39" t="s">
        <v>59</v>
      </c>
    </row>
    <row r="94" spans="1:16" ht="25.5">
      <c r="A94" t="s">
        <v>50</v>
      </c>
      <c s="34" t="s">
        <v>219</v>
      </c>
      <c s="34" t="s">
        <v>1302</v>
      </c>
      <c s="35" t="s">
        <v>59</v>
      </c>
      <c s="6" t="s">
        <v>1303</v>
      </c>
      <c s="36" t="s">
        <v>84</v>
      </c>
      <c s="37">
        <v>64.4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55</v>
      </c>
      <c>
        <f>(M94*21)/100</f>
      </c>
      <c t="s">
        <v>28</v>
      </c>
    </row>
    <row r="95" spans="1:5" ht="12.75">
      <c r="A95" s="35" t="s">
        <v>56</v>
      </c>
      <c r="E95" s="39" t="s">
        <v>59</v>
      </c>
    </row>
    <row r="96" spans="1:5" ht="12.75">
      <c r="A96" s="35" t="s">
        <v>58</v>
      </c>
      <c r="E96" s="40" t="s">
        <v>1304</v>
      </c>
    </row>
    <row r="97" spans="1:5" ht="12.75">
      <c r="A97" t="s">
        <v>60</v>
      </c>
      <c r="E97" s="39" t="s">
        <v>59</v>
      </c>
    </row>
    <row r="98" spans="1:16" ht="12.75">
      <c r="A98" t="s">
        <v>50</v>
      </c>
      <c s="34" t="s">
        <v>223</v>
      </c>
      <c s="34" t="s">
        <v>1305</v>
      </c>
      <c s="35" t="s">
        <v>59</v>
      </c>
      <c s="6" t="s">
        <v>1306</v>
      </c>
      <c s="36" t="s">
        <v>54</v>
      </c>
      <c s="37">
        <v>19.32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55</v>
      </c>
      <c>
        <f>(M98*21)/100</f>
      </c>
      <c t="s">
        <v>28</v>
      </c>
    </row>
    <row r="99" spans="1:5" ht="12.75">
      <c r="A99" s="35" t="s">
        <v>56</v>
      </c>
      <c r="E99" s="39" t="s">
        <v>59</v>
      </c>
    </row>
    <row r="100" spans="1:5" ht="25.5">
      <c r="A100" s="35" t="s">
        <v>58</v>
      </c>
      <c r="E100" s="40" t="s">
        <v>1307</v>
      </c>
    </row>
    <row r="101" spans="1:5" ht="12.75">
      <c r="A101" t="s">
        <v>60</v>
      </c>
      <c r="E101" s="39" t="s">
        <v>1308</v>
      </c>
    </row>
    <row r="102" spans="1:16" ht="25.5">
      <c r="A102" t="s">
        <v>50</v>
      </c>
      <c s="34" t="s">
        <v>226</v>
      </c>
      <c s="34" t="s">
        <v>1309</v>
      </c>
      <c s="35" t="s">
        <v>59</v>
      </c>
      <c s="6" t="s">
        <v>1310</v>
      </c>
      <c s="36" t="s">
        <v>84</v>
      </c>
      <c s="37">
        <v>27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55</v>
      </c>
      <c>
        <f>(M102*21)/100</f>
      </c>
      <c t="s">
        <v>28</v>
      </c>
    </row>
    <row r="103" spans="1:5" ht="12.75">
      <c r="A103" s="35" t="s">
        <v>56</v>
      </c>
      <c r="E103" s="39" t="s">
        <v>59</v>
      </c>
    </row>
    <row r="104" spans="1:5" ht="12.75">
      <c r="A104" s="35" t="s">
        <v>58</v>
      </c>
      <c r="E104" s="40" t="s">
        <v>1311</v>
      </c>
    </row>
    <row r="105" spans="1:5" ht="12.75">
      <c r="A105" t="s">
        <v>60</v>
      </c>
      <c r="E105" s="39" t="s">
        <v>1312</v>
      </c>
    </row>
    <row r="106" spans="1:16" ht="12.75">
      <c r="A106" t="s">
        <v>50</v>
      </c>
      <c s="34" t="s">
        <v>230</v>
      </c>
      <c s="34" t="s">
        <v>753</v>
      </c>
      <c s="35" t="s">
        <v>59</v>
      </c>
      <c s="6" t="s">
        <v>754</v>
      </c>
      <c s="36" t="s">
        <v>54</v>
      </c>
      <c s="37">
        <v>48.6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55</v>
      </c>
      <c>
        <f>(M106*21)/100</f>
      </c>
      <c t="s">
        <v>28</v>
      </c>
    </row>
    <row r="107" spans="1:5" ht="12.75">
      <c r="A107" s="35" t="s">
        <v>56</v>
      </c>
      <c r="E107" s="39" t="s">
        <v>59</v>
      </c>
    </row>
    <row r="108" spans="1:5" ht="25.5">
      <c r="A108" s="35" t="s">
        <v>58</v>
      </c>
      <c r="E108" s="40" t="s">
        <v>1313</v>
      </c>
    </row>
    <row r="109" spans="1:5" ht="12.75">
      <c r="A109" t="s">
        <v>60</v>
      </c>
      <c r="E109" s="39" t="s">
        <v>59</v>
      </c>
    </row>
    <row r="110" spans="1:16" ht="25.5">
      <c r="A110" t="s">
        <v>50</v>
      </c>
      <c s="34" t="s">
        <v>233</v>
      </c>
      <c s="34" t="s">
        <v>366</v>
      </c>
      <c s="35" t="s">
        <v>367</v>
      </c>
      <c s="6" t="s">
        <v>368</v>
      </c>
      <c s="36" t="s">
        <v>54</v>
      </c>
      <c s="37">
        <v>36.24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55</v>
      </c>
      <c>
        <f>(M110*21)/100</f>
      </c>
      <c t="s">
        <v>28</v>
      </c>
    </row>
    <row r="111" spans="1:5" ht="12.75">
      <c r="A111" s="35" t="s">
        <v>56</v>
      </c>
      <c r="E111" s="39" t="s">
        <v>57</v>
      </c>
    </row>
    <row r="112" spans="1:5" ht="12.75">
      <c r="A112" s="35" t="s">
        <v>58</v>
      </c>
      <c r="E112" s="40" t="s">
        <v>1314</v>
      </c>
    </row>
    <row r="113" spans="1:5" ht="12.75">
      <c r="A113" t="s">
        <v>60</v>
      </c>
      <c r="E113" s="39" t="s">
        <v>59</v>
      </c>
    </row>
    <row r="114" spans="1:16" ht="25.5">
      <c r="A114" t="s">
        <v>50</v>
      </c>
      <c s="34" t="s">
        <v>236</v>
      </c>
      <c s="34" t="s">
        <v>1315</v>
      </c>
      <c s="35" t="s">
        <v>59</v>
      </c>
      <c s="6" t="s">
        <v>1316</v>
      </c>
      <c s="36" t="s">
        <v>84</v>
      </c>
      <c s="37">
        <v>147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55</v>
      </c>
      <c>
        <f>(M114*21)/100</f>
      </c>
      <c t="s">
        <v>28</v>
      </c>
    </row>
    <row r="115" spans="1:5" ht="12.75">
      <c r="A115" s="35" t="s">
        <v>56</v>
      </c>
      <c r="E115" s="39" t="s">
        <v>59</v>
      </c>
    </row>
    <row r="116" spans="1:5" ht="12.75">
      <c r="A116" s="35" t="s">
        <v>58</v>
      </c>
      <c r="E116" s="40" t="s">
        <v>1298</v>
      </c>
    </row>
    <row r="117" spans="1:5" ht="12.75">
      <c r="A117" t="s">
        <v>60</v>
      </c>
      <c r="E117" s="39" t="s">
        <v>59</v>
      </c>
    </row>
    <row r="118" spans="1:16" ht="25.5">
      <c r="A118" t="s">
        <v>50</v>
      </c>
      <c s="34" t="s">
        <v>242</v>
      </c>
      <c s="34" t="s">
        <v>749</v>
      </c>
      <c s="35" t="s">
        <v>59</v>
      </c>
      <c s="6" t="s">
        <v>750</v>
      </c>
      <c s="36" t="s">
        <v>84</v>
      </c>
      <c s="37">
        <v>169.65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55</v>
      </c>
      <c>
        <f>(M118*21)/100</f>
      </c>
      <c t="s">
        <v>28</v>
      </c>
    </row>
    <row r="119" spans="1:5" ht="12.75">
      <c r="A119" s="35" t="s">
        <v>56</v>
      </c>
      <c r="E119" s="39" t="s">
        <v>59</v>
      </c>
    </row>
    <row r="120" spans="1:5" ht="25.5">
      <c r="A120" s="35" t="s">
        <v>58</v>
      </c>
      <c r="E120" s="40" t="s">
        <v>1317</v>
      </c>
    </row>
    <row r="121" spans="1:5" ht="12.75">
      <c r="A121" t="s">
        <v>60</v>
      </c>
      <c r="E121" s="39" t="s">
        <v>59</v>
      </c>
    </row>
    <row r="122" spans="1:16" ht="12.75">
      <c r="A122" t="s">
        <v>50</v>
      </c>
      <c s="34" t="s">
        <v>249</v>
      </c>
      <c s="34" t="s">
        <v>1318</v>
      </c>
      <c s="35" t="s">
        <v>59</v>
      </c>
      <c s="6" t="s">
        <v>1319</v>
      </c>
      <c s="36" t="s">
        <v>54</v>
      </c>
      <c s="37">
        <v>2.97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55</v>
      </c>
      <c>
        <f>(M122*21)/100</f>
      </c>
      <c t="s">
        <v>28</v>
      </c>
    </row>
    <row r="123" spans="1:5" ht="12.75">
      <c r="A123" s="35" t="s">
        <v>56</v>
      </c>
      <c r="E123" s="39" t="s">
        <v>59</v>
      </c>
    </row>
    <row r="124" spans="1:5" ht="25.5">
      <c r="A124" s="35" t="s">
        <v>58</v>
      </c>
      <c r="E124" s="40" t="s">
        <v>1320</v>
      </c>
    </row>
    <row r="125" spans="1:5" ht="12.75">
      <c r="A125" t="s">
        <v>60</v>
      </c>
      <c r="E125" s="39" t="s">
        <v>59</v>
      </c>
    </row>
    <row r="126" spans="1:16" ht="12.75">
      <c r="A126" t="s">
        <v>50</v>
      </c>
      <c s="34" t="s">
        <v>253</v>
      </c>
      <c s="34" t="s">
        <v>1321</v>
      </c>
      <c s="35" t="s">
        <v>59</v>
      </c>
      <c s="6" t="s">
        <v>1322</v>
      </c>
      <c s="36" t="s">
        <v>54</v>
      </c>
      <c s="37">
        <v>302.4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55</v>
      </c>
      <c>
        <f>(M126*21)/100</f>
      </c>
      <c t="s">
        <v>28</v>
      </c>
    </row>
    <row r="127" spans="1:5" ht="12.75">
      <c r="A127" s="35" t="s">
        <v>56</v>
      </c>
      <c r="E127" s="39" t="s">
        <v>59</v>
      </c>
    </row>
    <row r="128" spans="1:5" ht="25.5">
      <c r="A128" s="35" t="s">
        <v>58</v>
      </c>
      <c r="E128" s="40" t="s">
        <v>1323</v>
      </c>
    </row>
    <row r="129" spans="1:5" ht="12.75">
      <c r="A129" t="s">
        <v>60</v>
      </c>
      <c r="E129" s="39" t="s">
        <v>59</v>
      </c>
    </row>
    <row r="130" spans="1:13" ht="12.75">
      <c r="A130" t="s">
        <v>47</v>
      </c>
      <c r="C130" s="31" t="s">
        <v>28</v>
      </c>
      <c r="E130" s="33" t="s">
        <v>1324</v>
      </c>
      <c r="J130" s="32">
        <f>0</f>
      </c>
      <c s="32">
        <f>0</f>
      </c>
      <c s="32">
        <f>0+L131+L135+L139+L143</f>
      </c>
      <c s="32">
        <f>0+M131+M135+M139+M143</f>
      </c>
    </row>
    <row r="131" spans="1:16" ht="25.5">
      <c r="A131" t="s">
        <v>50</v>
      </c>
      <c s="34" t="s">
        <v>257</v>
      </c>
      <c s="34" t="s">
        <v>768</v>
      </c>
      <c s="35" t="s">
        <v>59</v>
      </c>
      <c s="6" t="s">
        <v>769</v>
      </c>
      <c s="36" t="s">
        <v>173</v>
      </c>
      <c s="37">
        <v>126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55</v>
      </c>
      <c>
        <f>(M131*21)/100</f>
      </c>
      <c t="s">
        <v>28</v>
      </c>
    </row>
    <row r="132" spans="1:5" ht="12.75">
      <c r="A132" s="35" t="s">
        <v>56</v>
      </c>
      <c r="E132" s="39" t="s">
        <v>59</v>
      </c>
    </row>
    <row r="133" spans="1:5" ht="12.75">
      <c r="A133" s="35" t="s">
        <v>58</v>
      </c>
      <c r="E133" s="40" t="s">
        <v>1325</v>
      </c>
    </row>
    <row r="134" spans="1:5" ht="12.75">
      <c r="A134" t="s">
        <v>60</v>
      </c>
      <c r="E134" s="39" t="s">
        <v>59</v>
      </c>
    </row>
    <row r="135" spans="1:16" ht="12.75">
      <c r="A135" t="s">
        <v>50</v>
      </c>
      <c s="34" t="s">
        <v>260</v>
      </c>
      <c s="34" t="s">
        <v>1326</v>
      </c>
      <c s="35" t="s">
        <v>59</v>
      </c>
      <c s="6" t="s">
        <v>1327</v>
      </c>
      <c s="36" t="s">
        <v>173</v>
      </c>
      <c s="37">
        <v>151.2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55</v>
      </c>
      <c>
        <f>(M135*21)/100</f>
      </c>
      <c t="s">
        <v>28</v>
      </c>
    </row>
    <row r="136" spans="1:5" ht="12.75">
      <c r="A136" s="35" t="s">
        <v>56</v>
      </c>
      <c r="E136" s="39" t="s">
        <v>59</v>
      </c>
    </row>
    <row r="137" spans="1:5" ht="12.75">
      <c r="A137" s="35" t="s">
        <v>58</v>
      </c>
      <c r="E137" s="40" t="s">
        <v>1328</v>
      </c>
    </row>
    <row r="138" spans="1:5" ht="12.75">
      <c r="A138" t="s">
        <v>60</v>
      </c>
      <c r="E138" s="39" t="s">
        <v>59</v>
      </c>
    </row>
    <row r="139" spans="1:16" ht="25.5">
      <c r="A139" t="s">
        <v>50</v>
      </c>
      <c s="34" t="s">
        <v>264</v>
      </c>
      <c s="34" t="s">
        <v>1329</v>
      </c>
      <c s="35" t="s">
        <v>59</v>
      </c>
      <c s="6" t="s">
        <v>1330</v>
      </c>
      <c s="36" t="s">
        <v>93</v>
      </c>
      <c s="37">
        <v>33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55</v>
      </c>
      <c>
        <f>(M139*21)/100</f>
      </c>
      <c t="s">
        <v>28</v>
      </c>
    </row>
    <row r="140" spans="1:5" ht="12.75">
      <c r="A140" s="35" t="s">
        <v>56</v>
      </c>
      <c r="E140" s="39" t="s">
        <v>59</v>
      </c>
    </row>
    <row r="141" spans="1:5" ht="25.5">
      <c r="A141" s="35" t="s">
        <v>58</v>
      </c>
      <c r="E141" s="40" t="s">
        <v>1331</v>
      </c>
    </row>
    <row r="142" spans="1:5" ht="12.75">
      <c r="A142" t="s">
        <v>60</v>
      </c>
      <c r="E142" s="39" t="s">
        <v>59</v>
      </c>
    </row>
    <row r="143" spans="1:16" ht="25.5">
      <c r="A143" t="s">
        <v>50</v>
      </c>
      <c s="34" t="s">
        <v>269</v>
      </c>
      <c s="34" t="s">
        <v>1332</v>
      </c>
      <c s="35" t="s">
        <v>59</v>
      </c>
      <c s="6" t="s">
        <v>1333</v>
      </c>
      <c s="36" t="s">
        <v>84</v>
      </c>
      <c s="37">
        <v>0.8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55</v>
      </c>
      <c>
        <f>(M143*21)/100</f>
      </c>
      <c t="s">
        <v>28</v>
      </c>
    </row>
    <row r="144" spans="1:5" ht="12.75">
      <c r="A144" s="35" t="s">
        <v>56</v>
      </c>
      <c r="E144" s="39" t="s">
        <v>59</v>
      </c>
    </row>
    <row r="145" spans="1:5" ht="12.75">
      <c r="A145" s="35" t="s">
        <v>58</v>
      </c>
      <c r="E145" s="40" t="s">
        <v>1334</v>
      </c>
    </row>
    <row r="146" spans="1:5" ht="12.75">
      <c r="A146" t="s">
        <v>60</v>
      </c>
      <c r="E146" s="39" t="s">
        <v>59</v>
      </c>
    </row>
    <row r="147" spans="1:13" ht="12.75">
      <c r="A147" t="s">
        <v>47</v>
      </c>
      <c r="C147" s="31" t="s">
        <v>160</v>
      </c>
      <c r="E147" s="33" t="s">
        <v>1335</v>
      </c>
      <c r="J147" s="32">
        <f>0</f>
      </c>
      <c s="32">
        <f>0</f>
      </c>
      <c s="32">
        <f>0+L148+L152</f>
      </c>
      <c s="32">
        <f>0+M148+M152</f>
      </c>
    </row>
    <row r="148" spans="1:16" ht="25.5">
      <c r="A148" t="s">
        <v>50</v>
      </c>
      <c s="34" t="s">
        <v>272</v>
      </c>
      <c s="34" t="s">
        <v>1336</v>
      </c>
      <c s="35" t="s">
        <v>59</v>
      </c>
      <c s="6" t="s">
        <v>1337</v>
      </c>
      <c s="36" t="s">
        <v>173</v>
      </c>
      <c s="37">
        <v>51.8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55</v>
      </c>
      <c>
        <f>(M148*21)/100</f>
      </c>
      <c t="s">
        <v>28</v>
      </c>
    </row>
    <row r="149" spans="1:5" ht="12.75">
      <c r="A149" s="35" t="s">
        <v>56</v>
      </c>
      <c r="E149" s="39" t="s">
        <v>59</v>
      </c>
    </row>
    <row r="150" spans="1:5" ht="12.75">
      <c r="A150" s="35" t="s">
        <v>58</v>
      </c>
      <c r="E150" s="40" t="s">
        <v>1338</v>
      </c>
    </row>
    <row r="151" spans="1:5" ht="12.75">
      <c r="A151" t="s">
        <v>60</v>
      </c>
      <c r="E151" s="39" t="s">
        <v>59</v>
      </c>
    </row>
    <row r="152" spans="1:16" ht="25.5">
      <c r="A152" t="s">
        <v>50</v>
      </c>
      <c s="34" t="s">
        <v>275</v>
      </c>
      <c s="34" t="s">
        <v>1339</v>
      </c>
      <c s="35" t="s">
        <v>59</v>
      </c>
      <c s="6" t="s">
        <v>1340</v>
      </c>
      <c s="36" t="s">
        <v>84</v>
      </c>
      <c s="37">
        <v>5.6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55</v>
      </c>
      <c>
        <f>(M152*21)/100</f>
      </c>
      <c t="s">
        <v>28</v>
      </c>
    </row>
    <row r="153" spans="1:5" ht="12.75">
      <c r="A153" s="35" t="s">
        <v>56</v>
      </c>
      <c r="E153" s="39" t="s">
        <v>59</v>
      </c>
    </row>
    <row r="154" spans="1:5" ht="12.75">
      <c r="A154" s="35" t="s">
        <v>58</v>
      </c>
      <c r="E154" s="40" t="s">
        <v>1341</v>
      </c>
    </row>
    <row r="155" spans="1:5" ht="12.75">
      <c r="A155" t="s">
        <v>60</v>
      </c>
      <c r="E155" s="39" t="s">
        <v>59</v>
      </c>
    </row>
    <row r="156" spans="1:13" ht="12.75">
      <c r="A156" t="s">
        <v>47</v>
      </c>
      <c r="C156" s="31" t="s">
        <v>79</v>
      </c>
      <c r="E156" s="33" t="s">
        <v>1342</v>
      </c>
      <c r="J156" s="32">
        <f>0</f>
      </c>
      <c s="32">
        <f>0</f>
      </c>
      <c s="32">
        <f>0+L157+L161+L165+L169</f>
      </c>
      <c s="32">
        <f>0+M157+M161+M165+M169</f>
      </c>
    </row>
    <row r="157" spans="1:16" ht="12.75">
      <c r="A157" t="s">
        <v>50</v>
      </c>
      <c s="34" t="s">
        <v>278</v>
      </c>
      <c s="34" t="s">
        <v>1343</v>
      </c>
      <c s="35" t="s">
        <v>59</v>
      </c>
      <c s="6" t="s">
        <v>1344</v>
      </c>
      <c s="36" t="s">
        <v>93</v>
      </c>
      <c s="37">
        <v>400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55</v>
      </c>
      <c>
        <f>(M157*21)/100</f>
      </c>
      <c t="s">
        <v>28</v>
      </c>
    </row>
    <row r="158" spans="1:5" ht="12.75">
      <c r="A158" s="35" t="s">
        <v>56</v>
      </c>
      <c r="E158" s="39" t="s">
        <v>59</v>
      </c>
    </row>
    <row r="159" spans="1:5" ht="12.75">
      <c r="A159" s="35" t="s">
        <v>58</v>
      </c>
      <c r="E159" s="40" t="s">
        <v>59</v>
      </c>
    </row>
    <row r="160" spans="1:5" ht="12.75">
      <c r="A160" t="s">
        <v>60</v>
      </c>
      <c r="E160" s="39" t="s">
        <v>59</v>
      </c>
    </row>
    <row r="161" spans="1:16" ht="12.75">
      <c r="A161" t="s">
        <v>50</v>
      </c>
      <c s="34" t="s">
        <v>283</v>
      </c>
      <c s="34" t="s">
        <v>400</v>
      </c>
      <c s="35" t="s">
        <v>59</v>
      </c>
      <c s="6" t="s">
        <v>401</v>
      </c>
      <c s="36" t="s">
        <v>173</v>
      </c>
      <c s="37">
        <v>200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55</v>
      </c>
      <c>
        <f>(M161*21)/100</f>
      </c>
      <c t="s">
        <v>28</v>
      </c>
    </row>
    <row r="162" spans="1:5" ht="12.75">
      <c r="A162" s="35" t="s">
        <v>56</v>
      </c>
      <c r="E162" s="39" t="s">
        <v>59</v>
      </c>
    </row>
    <row r="163" spans="1:5" ht="12.75">
      <c r="A163" s="35" t="s">
        <v>58</v>
      </c>
      <c r="E163" s="40" t="s">
        <v>1345</v>
      </c>
    </row>
    <row r="164" spans="1:5" ht="12.75">
      <c r="A164" t="s">
        <v>60</v>
      </c>
      <c r="E164" s="39" t="s">
        <v>59</v>
      </c>
    </row>
    <row r="165" spans="1:16" ht="25.5">
      <c r="A165" t="s">
        <v>50</v>
      </c>
      <c s="34" t="s">
        <v>291</v>
      </c>
      <c s="34" t="s">
        <v>411</v>
      </c>
      <c s="35" t="s">
        <v>59</v>
      </c>
      <c s="6" t="s">
        <v>412</v>
      </c>
      <c s="36" t="s">
        <v>173</v>
      </c>
      <c s="37">
        <v>120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55</v>
      </c>
      <c>
        <f>(M165*21)/100</f>
      </c>
      <c t="s">
        <v>28</v>
      </c>
    </row>
    <row r="166" spans="1:5" ht="12.75">
      <c r="A166" s="35" t="s">
        <v>56</v>
      </c>
      <c r="E166" s="39" t="s">
        <v>59</v>
      </c>
    </row>
    <row r="167" spans="1:5" ht="12.75">
      <c r="A167" s="35" t="s">
        <v>58</v>
      </c>
      <c r="E167" s="40" t="s">
        <v>1346</v>
      </c>
    </row>
    <row r="168" spans="1:5" ht="12.75">
      <c r="A168" t="s">
        <v>60</v>
      </c>
      <c r="E168" s="39" t="s">
        <v>59</v>
      </c>
    </row>
    <row r="169" spans="1:16" ht="12.75">
      <c r="A169" t="s">
        <v>50</v>
      </c>
      <c s="34" t="s">
        <v>294</v>
      </c>
      <c s="34" t="s">
        <v>414</v>
      </c>
      <c s="35" t="s">
        <v>59</v>
      </c>
      <c s="6" t="s">
        <v>415</v>
      </c>
      <c s="36" t="s">
        <v>173</v>
      </c>
      <c s="37">
        <v>120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55</v>
      </c>
      <c>
        <f>(M169*21)/100</f>
      </c>
      <c t="s">
        <v>28</v>
      </c>
    </row>
    <row r="170" spans="1:5" ht="12.75">
      <c r="A170" s="35" t="s">
        <v>56</v>
      </c>
      <c r="E170" s="39" t="s">
        <v>59</v>
      </c>
    </row>
    <row r="171" spans="1:5" ht="12.75">
      <c r="A171" s="35" t="s">
        <v>58</v>
      </c>
      <c r="E171" s="40" t="s">
        <v>1258</v>
      </c>
    </row>
    <row r="172" spans="1:5" ht="12.75">
      <c r="A172" t="s">
        <v>60</v>
      </c>
      <c r="E172" s="39" t="s">
        <v>59</v>
      </c>
    </row>
    <row r="173" spans="1:13" ht="12.75">
      <c r="A173" t="s">
        <v>47</v>
      </c>
      <c r="C173" s="31" t="s">
        <v>942</v>
      </c>
      <c r="E173" s="33" t="s">
        <v>943</v>
      </c>
      <c r="J173" s="32">
        <f>0</f>
      </c>
      <c s="32">
        <f>0</f>
      </c>
      <c s="32">
        <f>0+L174+L178+L182+L186+L190+L194+L198+L202+L206+L210+L214+L218+L222+L226+L230</f>
      </c>
      <c s="32">
        <f>0+M174+M178+M182+M186+M190+M194+M198+M202+M206+M210+M214+M218+M222+M226+M230</f>
      </c>
    </row>
    <row r="174" spans="1:16" ht="25.5">
      <c r="A174" t="s">
        <v>50</v>
      </c>
      <c s="34" t="s">
        <v>891</v>
      </c>
      <c s="34" t="s">
        <v>945</v>
      </c>
      <c s="35" t="s">
        <v>59</v>
      </c>
      <c s="6" t="s">
        <v>946</v>
      </c>
      <c s="36" t="s">
        <v>173</v>
      </c>
      <c s="37">
        <v>123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314</v>
      </c>
      <c>
        <f>(M174*21)/100</f>
      </c>
      <c t="s">
        <v>28</v>
      </c>
    </row>
    <row r="175" spans="1:5" ht="12.75">
      <c r="A175" s="35" t="s">
        <v>56</v>
      </c>
      <c r="E175" s="39" t="s">
        <v>1347</v>
      </c>
    </row>
    <row r="176" spans="1:5" ht="12.75">
      <c r="A176" s="35" t="s">
        <v>58</v>
      </c>
      <c r="E176" s="40" t="s">
        <v>1348</v>
      </c>
    </row>
    <row r="177" spans="1:5" ht="12.75">
      <c r="A177" t="s">
        <v>60</v>
      </c>
      <c r="E177" s="39" t="s">
        <v>1349</v>
      </c>
    </row>
    <row r="178" spans="1:16" ht="12.75">
      <c r="A178" t="s">
        <v>50</v>
      </c>
      <c s="34" t="s">
        <v>895</v>
      </c>
      <c s="34" t="s">
        <v>950</v>
      </c>
      <c s="35" t="s">
        <v>59</v>
      </c>
      <c s="6" t="s">
        <v>951</v>
      </c>
      <c s="36" t="s">
        <v>54</v>
      </c>
      <c s="37">
        <v>0.059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314</v>
      </c>
      <c>
        <f>(M178*21)/100</f>
      </c>
      <c t="s">
        <v>28</v>
      </c>
    </row>
    <row r="179" spans="1:5" ht="12.75">
      <c r="A179" s="35" t="s">
        <v>56</v>
      </c>
      <c r="E179" s="39" t="s">
        <v>1350</v>
      </c>
    </row>
    <row r="180" spans="1:5" ht="25.5">
      <c r="A180" s="35" t="s">
        <v>58</v>
      </c>
      <c r="E180" s="40" t="s">
        <v>1351</v>
      </c>
    </row>
    <row r="181" spans="1:5" ht="12.75">
      <c r="A181" t="s">
        <v>60</v>
      </c>
      <c r="E181" s="39" t="s">
        <v>59</v>
      </c>
    </row>
    <row r="182" spans="1:16" ht="12.75">
      <c r="A182" t="s">
        <v>50</v>
      </c>
      <c s="34" t="s">
        <v>898</v>
      </c>
      <c s="34" t="s">
        <v>1352</v>
      </c>
      <c s="35" t="s">
        <v>59</v>
      </c>
      <c s="6" t="s">
        <v>1353</v>
      </c>
      <c s="36" t="s">
        <v>173</v>
      </c>
      <c s="37">
        <v>51.8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314</v>
      </c>
      <c>
        <f>(M182*21)/100</f>
      </c>
      <c t="s">
        <v>28</v>
      </c>
    </row>
    <row r="183" spans="1:5" ht="12.75">
      <c r="A183" s="35" t="s">
        <v>56</v>
      </c>
      <c r="E183" s="39" t="s">
        <v>1354</v>
      </c>
    </row>
    <row r="184" spans="1:5" ht="12.75">
      <c r="A184" s="35" t="s">
        <v>58</v>
      </c>
      <c r="E184" s="40" t="s">
        <v>1355</v>
      </c>
    </row>
    <row r="185" spans="1:5" ht="12.75">
      <c r="A185" t="s">
        <v>60</v>
      </c>
      <c r="E185" s="39" t="s">
        <v>59</v>
      </c>
    </row>
    <row r="186" spans="1:16" ht="12.75">
      <c r="A186" t="s">
        <v>50</v>
      </c>
      <c s="34" t="s">
        <v>900</v>
      </c>
      <c s="34" t="s">
        <v>1356</v>
      </c>
      <c s="35" t="s">
        <v>59</v>
      </c>
      <c s="6" t="s">
        <v>1357</v>
      </c>
      <c s="36" t="s">
        <v>173</v>
      </c>
      <c s="37">
        <v>123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314</v>
      </c>
      <c>
        <f>(M186*21)/100</f>
      </c>
      <c t="s">
        <v>28</v>
      </c>
    </row>
    <row r="187" spans="1:5" ht="12.75">
      <c r="A187" s="35" t="s">
        <v>56</v>
      </c>
      <c r="E187" s="39" t="s">
        <v>1358</v>
      </c>
    </row>
    <row r="188" spans="1:5" ht="12.75">
      <c r="A188" s="35" t="s">
        <v>58</v>
      </c>
      <c r="E188" s="40" t="s">
        <v>1359</v>
      </c>
    </row>
    <row r="189" spans="1:5" ht="12.75">
      <c r="A189" t="s">
        <v>60</v>
      </c>
      <c r="E189" s="39" t="s">
        <v>59</v>
      </c>
    </row>
    <row r="190" spans="1:16" ht="12.75">
      <c r="A190" t="s">
        <v>50</v>
      </c>
      <c s="34" t="s">
        <v>906</v>
      </c>
      <c s="34" t="s">
        <v>1360</v>
      </c>
      <c s="35" t="s">
        <v>59</v>
      </c>
      <c s="6" t="s">
        <v>1361</v>
      </c>
      <c s="36" t="s">
        <v>173</v>
      </c>
      <c s="37">
        <v>123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314</v>
      </c>
      <c>
        <f>(M190*21)/100</f>
      </c>
      <c t="s">
        <v>28</v>
      </c>
    </row>
    <row r="191" spans="1:5" ht="12.75">
      <c r="A191" s="35" t="s">
        <v>56</v>
      </c>
      <c r="E191" s="39" t="s">
        <v>1362</v>
      </c>
    </row>
    <row r="192" spans="1:5" ht="12.75">
      <c r="A192" s="35" t="s">
        <v>58</v>
      </c>
      <c r="E192" s="40" t="s">
        <v>59</v>
      </c>
    </row>
    <row r="193" spans="1:5" ht="12.75">
      <c r="A193" t="s">
        <v>60</v>
      </c>
      <c r="E193" s="39" t="s">
        <v>59</v>
      </c>
    </row>
    <row r="194" spans="1:16" ht="25.5">
      <c r="A194" t="s">
        <v>50</v>
      </c>
      <c s="34" t="s">
        <v>912</v>
      </c>
      <c s="34" t="s">
        <v>1363</v>
      </c>
      <c s="35" t="s">
        <v>59</v>
      </c>
      <c s="6" t="s">
        <v>1364</v>
      </c>
      <c s="36" t="s">
        <v>173</v>
      </c>
      <c s="37">
        <v>213.431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314</v>
      </c>
      <c>
        <f>(M194*21)/100</f>
      </c>
      <c t="s">
        <v>28</v>
      </c>
    </row>
    <row r="195" spans="1:5" ht="12.75">
      <c r="A195" s="35" t="s">
        <v>56</v>
      </c>
      <c r="E195" s="39" t="s">
        <v>1365</v>
      </c>
    </row>
    <row r="196" spans="1:5" ht="25.5">
      <c r="A196" s="35" t="s">
        <v>58</v>
      </c>
      <c r="E196" s="40" t="s">
        <v>1366</v>
      </c>
    </row>
    <row r="197" spans="1:5" ht="12.75">
      <c r="A197" t="s">
        <v>60</v>
      </c>
      <c r="E197" s="39" t="s">
        <v>59</v>
      </c>
    </row>
    <row r="198" spans="1:16" ht="12.75">
      <c r="A198" t="s">
        <v>50</v>
      </c>
      <c s="34" t="s">
        <v>916</v>
      </c>
      <c s="34" t="s">
        <v>1367</v>
      </c>
      <c s="35" t="s">
        <v>59</v>
      </c>
      <c s="6" t="s">
        <v>1368</v>
      </c>
      <c s="36" t="s">
        <v>173</v>
      </c>
      <c s="37">
        <v>51.8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314</v>
      </c>
      <c>
        <f>(M198*21)/100</f>
      </c>
      <c t="s">
        <v>28</v>
      </c>
    </row>
    <row r="199" spans="1:5" ht="12.75">
      <c r="A199" s="35" t="s">
        <v>56</v>
      </c>
      <c r="E199" s="39" t="s">
        <v>1369</v>
      </c>
    </row>
    <row r="200" spans="1:5" ht="12.75">
      <c r="A200" s="35" t="s">
        <v>58</v>
      </c>
      <c r="E200" s="40" t="s">
        <v>59</v>
      </c>
    </row>
    <row r="201" spans="1:5" ht="12.75">
      <c r="A201" t="s">
        <v>60</v>
      </c>
      <c r="E201" s="39" t="s">
        <v>59</v>
      </c>
    </row>
    <row r="202" spans="1:16" ht="12.75">
      <c r="A202" t="s">
        <v>50</v>
      </c>
      <c s="34" t="s">
        <v>919</v>
      </c>
      <c s="34" t="s">
        <v>1370</v>
      </c>
      <c s="35" t="s">
        <v>59</v>
      </c>
      <c s="6" t="s">
        <v>1371</v>
      </c>
      <c s="36" t="s">
        <v>173</v>
      </c>
      <c s="37">
        <v>123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314</v>
      </c>
      <c>
        <f>(M202*21)/100</f>
      </c>
      <c t="s">
        <v>28</v>
      </c>
    </row>
    <row r="203" spans="1:5" ht="12.75">
      <c r="A203" s="35" t="s">
        <v>56</v>
      </c>
      <c r="E203" s="39" t="s">
        <v>1372</v>
      </c>
    </row>
    <row r="204" spans="1:5" ht="12.75">
      <c r="A204" s="35" t="s">
        <v>58</v>
      </c>
      <c r="E204" s="40" t="s">
        <v>59</v>
      </c>
    </row>
    <row r="205" spans="1:5" ht="12.75">
      <c r="A205" t="s">
        <v>60</v>
      </c>
      <c r="E205" s="39" t="s">
        <v>59</v>
      </c>
    </row>
    <row r="206" spans="1:16" ht="12.75">
      <c r="A206" t="s">
        <v>50</v>
      </c>
      <c s="34" t="s">
        <v>925</v>
      </c>
      <c s="34" t="s">
        <v>1373</v>
      </c>
      <c s="35" t="s">
        <v>59</v>
      </c>
      <c s="6" t="s">
        <v>1374</v>
      </c>
      <c s="36" t="s">
        <v>1178</v>
      </c>
      <c s="37">
        <v>22.112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314</v>
      </c>
      <c>
        <f>(M206*21)/100</f>
      </c>
      <c t="s">
        <v>28</v>
      </c>
    </row>
    <row r="207" spans="1:5" ht="12.75">
      <c r="A207" s="35" t="s">
        <v>56</v>
      </c>
      <c r="E207" s="39" t="s">
        <v>1375</v>
      </c>
    </row>
    <row r="208" spans="1:5" ht="25.5">
      <c r="A208" s="35" t="s">
        <v>58</v>
      </c>
      <c r="E208" s="40" t="s">
        <v>1376</v>
      </c>
    </row>
    <row r="209" spans="1:5" ht="12.75">
      <c r="A209" t="s">
        <v>60</v>
      </c>
      <c r="E209" s="39" t="s">
        <v>59</v>
      </c>
    </row>
    <row r="210" spans="1:16" ht="25.5">
      <c r="A210" t="s">
        <v>50</v>
      </c>
      <c s="34" t="s">
        <v>929</v>
      </c>
      <c s="34" t="s">
        <v>1377</v>
      </c>
      <c s="35" t="s">
        <v>59</v>
      </c>
      <c s="6" t="s">
        <v>1378</v>
      </c>
      <c s="36" t="s">
        <v>173</v>
      </c>
      <c s="37">
        <v>51.8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314</v>
      </c>
      <c>
        <f>(M210*21)/100</f>
      </c>
      <c t="s">
        <v>28</v>
      </c>
    </row>
    <row r="211" spans="1:5" ht="12.75">
      <c r="A211" s="35" t="s">
        <v>56</v>
      </c>
      <c r="E211" s="39" t="s">
        <v>1379</v>
      </c>
    </row>
    <row r="212" spans="1:5" ht="12.75">
      <c r="A212" s="35" t="s">
        <v>58</v>
      </c>
      <c r="E212" s="40" t="s">
        <v>1380</v>
      </c>
    </row>
    <row r="213" spans="1:5" ht="12.75">
      <c r="A213" t="s">
        <v>60</v>
      </c>
      <c r="E213" s="39" t="s">
        <v>59</v>
      </c>
    </row>
    <row r="214" spans="1:16" ht="12.75">
      <c r="A214" t="s">
        <v>50</v>
      </c>
      <c s="34" t="s">
        <v>1381</v>
      </c>
      <c s="34" t="s">
        <v>1382</v>
      </c>
      <c s="35" t="s">
        <v>59</v>
      </c>
      <c s="6" t="s">
        <v>1383</v>
      </c>
      <c s="36" t="s">
        <v>173</v>
      </c>
      <c s="37">
        <v>103.6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314</v>
      </c>
      <c>
        <f>(M214*21)/100</f>
      </c>
      <c t="s">
        <v>28</v>
      </c>
    </row>
    <row r="215" spans="1:5" ht="12.75">
      <c r="A215" s="35" t="s">
        <v>56</v>
      </c>
      <c r="E215" s="39" t="s">
        <v>1384</v>
      </c>
    </row>
    <row r="216" spans="1:5" ht="25.5">
      <c r="A216" s="35" t="s">
        <v>58</v>
      </c>
      <c r="E216" s="40" t="s">
        <v>1385</v>
      </c>
    </row>
    <row r="217" spans="1:5" ht="12.75">
      <c r="A217" t="s">
        <v>60</v>
      </c>
      <c r="E217" s="39" t="s">
        <v>59</v>
      </c>
    </row>
    <row r="218" spans="1:16" ht="12.75">
      <c r="A218" t="s">
        <v>50</v>
      </c>
      <c s="34" t="s">
        <v>1386</v>
      </c>
      <c s="34" t="s">
        <v>1387</v>
      </c>
      <c s="35" t="s">
        <v>59</v>
      </c>
      <c s="6" t="s">
        <v>1388</v>
      </c>
      <c s="36" t="s">
        <v>173</v>
      </c>
      <c s="37">
        <v>56.98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314</v>
      </c>
      <c>
        <f>(M218*21)/100</f>
      </c>
      <c t="s">
        <v>28</v>
      </c>
    </row>
    <row r="219" spans="1:5" ht="12.75">
      <c r="A219" s="35" t="s">
        <v>56</v>
      </c>
      <c r="E219" s="39" t="s">
        <v>1389</v>
      </c>
    </row>
    <row r="220" spans="1:5" ht="25.5">
      <c r="A220" s="35" t="s">
        <v>58</v>
      </c>
      <c r="E220" s="40" t="s">
        <v>1390</v>
      </c>
    </row>
    <row r="221" spans="1:5" ht="12.75">
      <c r="A221" t="s">
        <v>60</v>
      </c>
      <c r="E221" s="39" t="s">
        <v>59</v>
      </c>
    </row>
    <row r="222" spans="1:16" ht="12.75">
      <c r="A222" t="s">
        <v>50</v>
      </c>
      <c s="34" t="s">
        <v>1391</v>
      </c>
      <c s="34" t="s">
        <v>1392</v>
      </c>
      <c s="35" t="s">
        <v>59</v>
      </c>
      <c s="6" t="s">
        <v>1393</v>
      </c>
      <c s="36" t="s">
        <v>173</v>
      </c>
      <c s="37">
        <v>51.8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314</v>
      </c>
      <c>
        <f>(M222*21)/100</f>
      </c>
      <c t="s">
        <v>28</v>
      </c>
    </row>
    <row r="223" spans="1:5" ht="12.75">
      <c r="A223" s="35" t="s">
        <v>56</v>
      </c>
      <c r="E223" s="39" t="s">
        <v>1394</v>
      </c>
    </row>
    <row r="224" spans="1:5" ht="12.75">
      <c r="A224" s="35" t="s">
        <v>58</v>
      </c>
      <c r="E224" s="40" t="s">
        <v>1380</v>
      </c>
    </row>
    <row r="225" spans="1:5" ht="12.75">
      <c r="A225" t="s">
        <v>60</v>
      </c>
      <c r="E225" s="39" t="s">
        <v>59</v>
      </c>
    </row>
    <row r="226" spans="1:16" ht="12.75">
      <c r="A226" t="s">
        <v>50</v>
      </c>
      <c s="34" t="s">
        <v>934</v>
      </c>
      <c s="34" t="s">
        <v>1395</v>
      </c>
      <c s="35" t="s">
        <v>59</v>
      </c>
      <c s="6" t="s">
        <v>1396</v>
      </c>
      <c s="36" t="s">
        <v>173</v>
      </c>
      <c s="37">
        <v>51.8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314</v>
      </c>
      <c>
        <f>(M226*21)/100</f>
      </c>
      <c t="s">
        <v>28</v>
      </c>
    </row>
    <row r="227" spans="1:5" ht="12.75">
      <c r="A227" s="35" t="s">
        <v>56</v>
      </c>
      <c r="E227" s="39" t="s">
        <v>1397</v>
      </c>
    </row>
    <row r="228" spans="1:5" ht="12.75">
      <c r="A228" s="35" t="s">
        <v>58</v>
      </c>
      <c r="E228" s="40" t="s">
        <v>1380</v>
      </c>
    </row>
    <row r="229" spans="1:5" ht="12.75">
      <c r="A229" t="s">
        <v>60</v>
      </c>
      <c r="E229" s="39" t="s">
        <v>59</v>
      </c>
    </row>
    <row r="230" spans="1:16" ht="25.5">
      <c r="A230" t="s">
        <v>50</v>
      </c>
      <c s="34" t="s">
        <v>938</v>
      </c>
      <c s="34" t="s">
        <v>1398</v>
      </c>
      <c s="35" t="s">
        <v>59</v>
      </c>
      <c s="6" t="s">
        <v>963</v>
      </c>
      <c s="36" t="s">
        <v>54</v>
      </c>
      <c s="37">
        <v>1.148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314</v>
      </c>
      <c>
        <f>(M230*21)/100</f>
      </c>
      <c t="s">
        <v>28</v>
      </c>
    </row>
    <row r="231" spans="1:5" ht="12.75">
      <c r="A231" s="35" t="s">
        <v>56</v>
      </c>
      <c r="E231" s="39" t="s">
        <v>1399</v>
      </c>
    </row>
    <row r="232" spans="1:5" ht="12.75">
      <c r="A232" s="35" t="s">
        <v>58</v>
      </c>
      <c r="E232" s="40" t="s">
        <v>59</v>
      </c>
    </row>
    <row r="233" spans="1:5" ht="12.75">
      <c r="A233" t="s">
        <v>60</v>
      </c>
      <c r="E233" s="39" t="s">
        <v>59</v>
      </c>
    </row>
    <row r="234" spans="1:13" ht="12.75">
      <c r="A234" t="s">
        <v>47</v>
      </c>
      <c r="C234" s="31" t="s">
        <v>1400</v>
      </c>
      <c r="E234" s="33" t="s">
        <v>1401</v>
      </c>
      <c r="J234" s="32">
        <f>0</f>
      </c>
      <c s="32">
        <f>0</f>
      </c>
      <c s="32">
        <f>0+L235+L239+L243+L247</f>
      </c>
      <c s="32">
        <f>0+M235+M239+M243+M247</f>
      </c>
    </row>
    <row r="235" spans="1:16" ht="25.5">
      <c r="A235" t="s">
        <v>50</v>
      </c>
      <c s="34" t="s">
        <v>966</v>
      </c>
      <c s="34" t="s">
        <v>1402</v>
      </c>
      <c s="35" t="s">
        <v>59</v>
      </c>
      <c s="6" t="s">
        <v>1403</v>
      </c>
      <c s="36" t="s">
        <v>173</v>
      </c>
      <c s="37">
        <v>107.6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314</v>
      </c>
      <c>
        <f>(M235*21)/100</f>
      </c>
      <c t="s">
        <v>28</v>
      </c>
    </row>
    <row r="236" spans="1:5" ht="12.75">
      <c r="A236" s="35" t="s">
        <v>56</v>
      </c>
      <c r="E236" s="39" t="s">
        <v>1404</v>
      </c>
    </row>
    <row r="237" spans="1:5" ht="12.75">
      <c r="A237" s="35" t="s">
        <v>58</v>
      </c>
      <c r="E237" s="40" t="s">
        <v>1405</v>
      </c>
    </row>
    <row r="238" spans="1:5" ht="12.75">
      <c r="A238" t="s">
        <v>60</v>
      </c>
      <c r="E238" s="39" t="s">
        <v>59</v>
      </c>
    </row>
    <row r="239" spans="1:16" ht="25.5">
      <c r="A239" t="s">
        <v>50</v>
      </c>
      <c s="34" t="s">
        <v>969</v>
      </c>
      <c s="34" t="s">
        <v>1406</v>
      </c>
      <c s="35" t="s">
        <v>59</v>
      </c>
      <c s="6" t="s">
        <v>1407</v>
      </c>
      <c s="36" t="s">
        <v>173</v>
      </c>
      <c s="37">
        <v>107.6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314</v>
      </c>
      <c>
        <f>(M239*21)/100</f>
      </c>
      <c t="s">
        <v>28</v>
      </c>
    </row>
    <row r="240" spans="1:5" ht="12.75">
      <c r="A240" s="35" t="s">
        <v>56</v>
      </c>
      <c r="E240" s="39" t="s">
        <v>1408</v>
      </c>
    </row>
    <row r="241" spans="1:5" ht="12.75">
      <c r="A241" s="35" t="s">
        <v>58</v>
      </c>
      <c r="E241" s="40" t="s">
        <v>1409</v>
      </c>
    </row>
    <row r="242" spans="1:5" ht="12.75">
      <c r="A242" t="s">
        <v>60</v>
      </c>
      <c r="E242" s="39" t="s">
        <v>59</v>
      </c>
    </row>
    <row r="243" spans="1:16" ht="12.75">
      <c r="A243" t="s">
        <v>50</v>
      </c>
      <c s="34" t="s">
        <v>972</v>
      </c>
      <c s="34" t="s">
        <v>1410</v>
      </c>
      <c s="35" t="s">
        <v>59</v>
      </c>
      <c s="6" t="s">
        <v>1411</v>
      </c>
      <c s="36" t="s">
        <v>173</v>
      </c>
      <c s="37">
        <v>110.828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314</v>
      </c>
      <c>
        <f>(M243*21)/100</f>
      </c>
      <c t="s">
        <v>28</v>
      </c>
    </row>
    <row r="244" spans="1:5" ht="12.75">
      <c r="A244" s="35" t="s">
        <v>56</v>
      </c>
      <c r="E244" s="39" t="s">
        <v>1412</v>
      </c>
    </row>
    <row r="245" spans="1:5" ht="12.75">
      <c r="A245" s="35" t="s">
        <v>58</v>
      </c>
      <c r="E245" s="40" t="s">
        <v>1413</v>
      </c>
    </row>
    <row r="246" spans="1:5" ht="12.75">
      <c r="A246" t="s">
        <v>60</v>
      </c>
      <c r="E246" s="39" t="s">
        <v>59</v>
      </c>
    </row>
    <row r="247" spans="1:16" ht="25.5">
      <c r="A247" t="s">
        <v>50</v>
      </c>
      <c s="34" t="s">
        <v>975</v>
      </c>
      <c s="34" t="s">
        <v>1414</v>
      </c>
      <c s="35" t="s">
        <v>59</v>
      </c>
      <c s="6" t="s">
        <v>1415</v>
      </c>
      <c s="36" t="s">
        <v>54</v>
      </c>
      <c s="37">
        <v>0.489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314</v>
      </c>
      <c>
        <f>(M247*21)/100</f>
      </c>
      <c t="s">
        <v>28</v>
      </c>
    </row>
    <row r="248" spans="1:5" ht="12.75">
      <c r="A248" s="35" t="s">
        <v>56</v>
      </c>
      <c r="E248" s="39" t="s">
        <v>1416</v>
      </c>
    </row>
    <row r="249" spans="1:5" ht="12.75">
      <c r="A249" s="35" t="s">
        <v>58</v>
      </c>
      <c r="E249" s="40" t="s">
        <v>59</v>
      </c>
    </row>
    <row r="250" spans="1:5" ht="12.75">
      <c r="A250" t="s">
        <v>60</v>
      </c>
      <c r="E250" s="39" t="s">
        <v>59</v>
      </c>
    </row>
    <row r="251" spans="1:13" ht="12.75">
      <c r="A251" t="s">
        <v>47</v>
      </c>
      <c r="C251" s="31" t="s">
        <v>1417</v>
      </c>
      <c r="E251" s="33" t="s">
        <v>1418</v>
      </c>
      <c r="J251" s="32">
        <f>0</f>
      </c>
      <c s="32">
        <f>0</f>
      </c>
      <c s="32">
        <f>0+L252+L256+L260</f>
      </c>
      <c s="32">
        <f>0+M252+M256+M260</f>
      </c>
    </row>
    <row r="252" spans="1:16" ht="25.5">
      <c r="A252" t="s">
        <v>50</v>
      </c>
      <c s="34" t="s">
        <v>979</v>
      </c>
      <c s="34" t="s">
        <v>1419</v>
      </c>
      <c s="35" t="s">
        <v>59</v>
      </c>
      <c s="6" t="s">
        <v>1420</v>
      </c>
      <c s="36" t="s">
        <v>173</v>
      </c>
      <c s="37">
        <v>107.6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314</v>
      </c>
      <c>
        <f>(M252*21)/100</f>
      </c>
      <c t="s">
        <v>28</v>
      </c>
    </row>
    <row r="253" spans="1:5" ht="12.75">
      <c r="A253" s="35" t="s">
        <v>56</v>
      </c>
      <c r="E253" s="39" t="s">
        <v>1421</v>
      </c>
    </row>
    <row r="254" spans="1:5" ht="12.75">
      <c r="A254" s="35" t="s">
        <v>58</v>
      </c>
      <c r="E254" s="40" t="s">
        <v>1422</v>
      </c>
    </row>
    <row r="255" spans="1:5" ht="12.75">
      <c r="A255" t="s">
        <v>60</v>
      </c>
      <c r="E255" s="39" t="s">
        <v>59</v>
      </c>
    </row>
    <row r="256" spans="1:16" ht="12.75">
      <c r="A256" t="s">
        <v>50</v>
      </c>
      <c s="34" t="s">
        <v>983</v>
      </c>
      <c s="34" t="s">
        <v>1423</v>
      </c>
      <c s="35" t="s">
        <v>59</v>
      </c>
      <c s="6" t="s">
        <v>1424</v>
      </c>
      <c s="36" t="s">
        <v>173</v>
      </c>
      <c s="37">
        <v>118.36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314</v>
      </c>
      <c>
        <f>(M256*21)/100</f>
      </c>
      <c t="s">
        <v>28</v>
      </c>
    </row>
    <row r="257" spans="1:5" ht="12.75">
      <c r="A257" s="35" t="s">
        <v>56</v>
      </c>
      <c r="E257" s="39" t="s">
        <v>1425</v>
      </c>
    </row>
    <row r="258" spans="1:5" ht="25.5">
      <c r="A258" s="35" t="s">
        <v>58</v>
      </c>
      <c r="E258" s="40" t="s">
        <v>1426</v>
      </c>
    </row>
    <row r="259" spans="1:5" ht="12.75">
      <c r="A259" t="s">
        <v>60</v>
      </c>
      <c r="E259" s="39" t="s">
        <v>59</v>
      </c>
    </row>
    <row r="260" spans="1:16" ht="25.5">
      <c r="A260" t="s">
        <v>50</v>
      </c>
      <c s="34" t="s">
        <v>463</v>
      </c>
      <c s="34" t="s">
        <v>1427</v>
      </c>
      <c s="35" t="s">
        <v>59</v>
      </c>
      <c s="6" t="s">
        <v>1428</v>
      </c>
      <c s="36" t="s">
        <v>54</v>
      </c>
      <c s="37">
        <v>0.086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314</v>
      </c>
      <c>
        <f>(M260*21)/100</f>
      </c>
      <c t="s">
        <v>28</v>
      </c>
    </row>
    <row r="261" spans="1:5" ht="12.75">
      <c r="A261" s="35" t="s">
        <v>56</v>
      </c>
      <c r="E261" s="39" t="s">
        <v>1429</v>
      </c>
    </row>
    <row r="262" spans="1:5" ht="12.75">
      <c r="A262" s="35" t="s">
        <v>58</v>
      </c>
      <c r="E262" s="40" t="s">
        <v>59</v>
      </c>
    </row>
    <row r="263" spans="1:5" ht="12.75">
      <c r="A263" t="s">
        <v>60</v>
      </c>
      <c r="E263" s="39" t="s">
        <v>59</v>
      </c>
    </row>
    <row r="264" spans="1:13" ht="12.75">
      <c r="A264" t="s">
        <v>47</v>
      </c>
      <c r="C264" s="31" t="s">
        <v>81</v>
      </c>
      <c r="E264" s="33" t="s">
        <v>418</v>
      </c>
      <c r="J264" s="32">
        <f>0</f>
      </c>
      <c s="32">
        <f>0</f>
      </c>
      <c s="32">
        <f>0+L265+L269+L273+L277+L281+L285+L289</f>
      </c>
      <c s="32">
        <f>0+M265+M269+M273+M277+M281+M285+M289</f>
      </c>
    </row>
    <row r="265" spans="1:16" ht="25.5">
      <c r="A265" t="s">
        <v>50</v>
      </c>
      <c s="34" t="s">
        <v>297</v>
      </c>
      <c s="34" t="s">
        <v>1430</v>
      </c>
      <c s="35" t="s">
        <v>59</v>
      </c>
      <c s="6" t="s">
        <v>1431</v>
      </c>
      <c s="36" t="s">
        <v>93</v>
      </c>
      <c s="37">
        <v>7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55</v>
      </c>
      <c>
        <f>(M265*21)/100</f>
      </c>
      <c t="s">
        <v>28</v>
      </c>
    </row>
    <row r="266" spans="1:5" ht="12.75">
      <c r="A266" s="35" t="s">
        <v>56</v>
      </c>
      <c r="E266" s="39" t="s">
        <v>59</v>
      </c>
    </row>
    <row r="267" spans="1:5" ht="12.75">
      <c r="A267" s="35" t="s">
        <v>58</v>
      </c>
      <c r="E267" s="40" t="s">
        <v>1432</v>
      </c>
    </row>
    <row r="268" spans="1:5" ht="12.75">
      <c r="A268" t="s">
        <v>60</v>
      </c>
      <c r="E268" s="39" t="s">
        <v>59</v>
      </c>
    </row>
    <row r="269" spans="1:16" ht="25.5">
      <c r="A269" t="s">
        <v>50</v>
      </c>
      <c s="34" t="s">
        <v>480</v>
      </c>
      <c s="34" t="s">
        <v>1433</v>
      </c>
      <c s="35" t="s">
        <v>59</v>
      </c>
      <c s="6" t="s">
        <v>1434</v>
      </c>
      <c s="36" t="s">
        <v>93</v>
      </c>
      <c s="37">
        <v>33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55</v>
      </c>
      <c>
        <f>(M269*21)/100</f>
      </c>
      <c t="s">
        <v>28</v>
      </c>
    </row>
    <row r="270" spans="1:5" ht="12.75">
      <c r="A270" s="35" t="s">
        <v>56</v>
      </c>
      <c r="E270" s="39" t="s">
        <v>59</v>
      </c>
    </row>
    <row r="271" spans="1:5" ht="25.5">
      <c r="A271" s="35" t="s">
        <v>58</v>
      </c>
      <c r="E271" s="40" t="s">
        <v>1435</v>
      </c>
    </row>
    <row r="272" spans="1:5" ht="12.75">
      <c r="A272" t="s">
        <v>60</v>
      </c>
      <c r="E272" s="39" t="s">
        <v>59</v>
      </c>
    </row>
    <row r="273" spans="1:16" ht="12.75">
      <c r="A273" t="s">
        <v>50</v>
      </c>
      <c s="34" t="s">
        <v>484</v>
      </c>
      <c s="34" t="s">
        <v>1436</v>
      </c>
      <c s="35" t="s">
        <v>59</v>
      </c>
      <c s="6" t="s">
        <v>1437</v>
      </c>
      <c s="36" t="s">
        <v>84</v>
      </c>
      <c s="37">
        <v>1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55</v>
      </c>
      <c>
        <f>(M273*21)/100</f>
      </c>
      <c t="s">
        <v>28</v>
      </c>
    </row>
    <row r="274" spans="1:5" ht="12.75">
      <c r="A274" s="35" t="s">
        <v>56</v>
      </c>
      <c r="E274" s="39" t="s">
        <v>59</v>
      </c>
    </row>
    <row r="275" spans="1:5" ht="12.75">
      <c r="A275" s="35" t="s">
        <v>58</v>
      </c>
      <c r="E275" s="40" t="s">
        <v>1438</v>
      </c>
    </row>
    <row r="276" spans="1:5" ht="12.75">
      <c r="A276" t="s">
        <v>60</v>
      </c>
      <c r="E276" s="39" t="s">
        <v>59</v>
      </c>
    </row>
    <row r="277" spans="1:16" ht="25.5">
      <c r="A277" t="s">
        <v>50</v>
      </c>
      <c s="34" t="s">
        <v>490</v>
      </c>
      <c s="34" t="s">
        <v>1439</v>
      </c>
      <c s="35" t="s">
        <v>59</v>
      </c>
      <c s="6" t="s">
        <v>1440</v>
      </c>
      <c s="36" t="s">
        <v>93</v>
      </c>
      <c s="37">
        <v>142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55</v>
      </c>
      <c>
        <f>(M277*21)/100</f>
      </c>
      <c t="s">
        <v>28</v>
      </c>
    </row>
    <row r="278" spans="1:5" ht="12.75">
      <c r="A278" s="35" t="s">
        <v>56</v>
      </c>
      <c r="E278" s="39" t="s">
        <v>59</v>
      </c>
    </row>
    <row r="279" spans="1:5" ht="12.75">
      <c r="A279" s="35" t="s">
        <v>58</v>
      </c>
      <c r="E279" s="40" t="s">
        <v>1441</v>
      </c>
    </row>
    <row r="280" spans="1:5" ht="12.75">
      <c r="A280" t="s">
        <v>60</v>
      </c>
      <c r="E280" s="39" t="s">
        <v>59</v>
      </c>
    </row>
    <row r="281" spans="1:16" ht="12.75">
      <c r="A281" t="s">
        <v>50</v>
      </c>
      <c s="34" t="s">
        <v>496</v>
      </c>
      <c s="34" t="s">
        <v>1442</v>
      </c>
      <c s="35" t="s">
        <v>59</v>
      </c>
      <c s="6" t="s">
        <v>1443</v>
      </c>
      <c s="36" t="s">
        <v>98</v>
      </c>
      <c s="37">
        <v>1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55</v>
      </c>
      <c>
        <f>(M281*21)/100</f>
      </c>
      <c t="s">
        <v>28</v>
      </c>
    </row>
    <row r="282" spans="1:5" ht="12.75">
      <c r="A282" s="35" t="s">
        <v>56</v>
      </c>
      <c r="E282" s="39" t="s">
        <v>59</v>
      </c>
    </row>
    <row r="283" spans="1:5" ht="12.75">
      <c r="A283" s="35" t="s">
        <v>58</v>
      </c>
      <c r="E283" s="40" t="s">
        <v>1444</v>
      </c>
    </row>
    <row r="284" spans="1:5" ht="12.75">
      <c r="A284" t="s">
        <v>60</v>
      </c>
      <c r="E284" s="39" t="s">
        <v>59</v>
      </c>
    </row>
    <row r="285" spans="1:16" ht="25.5">
      <c r="A285" t="s">
        <v>50</v>
      </c>
      <c s="34" t="s">
        <v>503</v>
      </c>
      <c s="34" t="s">
        <v>1445</v>
      </c>
      <c s="35" t="s">
        <v>59</v>
      </c>
      <c s="6" t="s">
        <v>1446</v>
      </c>
      <c s="36" t="s">
        <v>98</v>
      </c>
      <c s="37">
        <v>2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55</v>
      </c>
      <c>
        <f>(M285*21)/100</f>
      </c>
      <c t="s">
        <v>28</v>
      </c>
    </row>
    <row r="286" spans="1:5" ht="12.75">
      <c r="A286" s="35" t="s">
        <v>56</v>
      </c>
      <c r="E286" s="39" t="s">
        <v>59</v>
      </c>
    </row>
    <row r="287" spans="1:5" ht="12.75">
      <c r="A287" s="35" t="s">
        <v>58</v>
      </c>
      <c r="E287" s="40" t="s">
        <v>1447</v>
      </c>
    </row>
    <row r="288" spans="1:5" ht="12.75">
      <c r="A288" t="s">
        <v>60</v>
      </c>
      <c r="E288" s="39" t="s">
        <v>59</v>
      </c>
    </row>
    <row r="289" spans="1:16" ht="25.5">
      <c r="A289" t="s">
        <v>50</v>
      </c>
      <c s="34" t="s">
        <v>508</v>
      </c>
      <c s="34" t="s">
        <v>1448</v>
      </c>
      <c s="35" t="s">
        <v>59</v>
      </c>
      <c s="6" t="s">
        <v>1449</v>
      </c>
      <c s="36" t="s">
        <v>98</v>
      </c>
      <c s="37">
        <v>2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55</v>
      </c>
      <c>
        <f>(M289*21)/100</f>
      </c>
      <c t="s">
        <v>28</v>
      </c>
    </row>
    <row r="290" spans="1:5" ht="12.75">
      <c r="A290" s="35" t="s">
        <v>56</v>
      </c>
      <c r="E290" s="39" t="s">
        <v>59</v>
      </c>
    </row>
    <row r="291" spans="1:5" ht="12.75">
      <c r="A291" s="35" t="s">
        <v>58</v>
      </c>
      <c r="E291" s="40" t="s">
        <v>59</v>
      </c>
    </row>
    <row r="292" spans="1:5" ht="12.75">
      <c r="A292" t="s">
        <v>60</v>
      </c>
      <c r="E292" s="39" t="s">
        <v>59</v>
      </c>
    </row>
    <row r="293" spans="1:13" ht="12.75">
      <c r="A293" t="s">
        <v>47</v>
      </c>
      <c r="C293" s="31" t="s">
        <v>87</v>
      </c>
      <c r="E293" s="33" t="s">
        <v>432</v>
      </c>
      <c r="J293" s="32">
        <f>0</f>
      </c>
      <c s="32">
        <f>0</f>
      </c>
      <c s="32">
        <f>0+L294+L298+L302+L306+L310+L314+L318+L322+L326+L330+L334+L338</f>
      </c>
      <c s="32">
        <f>0+M294+M298+M302+M306+M310+M314+M318+M322+M326+M330+M334+M338</f>
      </c>
    </row>
    <row r="294" spans="1:16" ht="12.75">
      <c r="A294" t="s">
        <v>50</v>
      </c>
      <c s="34" t="s">
        <v>515</v>
      </c>
      <c s="34" t="s">
        <v>1450</v>
      </c>
      <c s="35" t="s">
        <v>59</v>
      </c>
      <c s="6" t="s">
        <v>1451</v>
      </c>
      <c s="36" t="s">
        <v>98</v>
      </c>
      <c s="37">
        <v>5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55</v>
      </c>
      <c>
        <f>(M294*21)/100</f>
      </c>
      <c t="s">
        <v>28</v>
      </c>
    </row>
    <row r="295" spans="1:5" ht="12.75">
      <c r="A295" s="35" t="s">
        <v>56</v>
      </c>
      <c r="E295" s="39" t="s">
        <v>59</v>
      </c>
    </row>
    <row r="296" spans="1:5" ht="12.75">
      <c r="A296" s="35" t="s">
        <v>58</v>
      </c>
      <c r="E296" s="40" t="s">
        <v>59</v>
      </c>
    </row>
    <row r="297" spans="1:5" ht="12.75">
      <c r="A297" t="s">
        <v>60</v>
      </c>
      <c r="E297" s="39" t="s">
        <v>59</v>
      </c>
    </row>
    <row r="298" spans="1:16" ht="12.75">
      <c r="A298" t="s">
        <v>50</v>
      </c>
      <c s="34" t="s">
        <v>522</v>
      </c>
      <c s="34" t="s">
        <v>1452</v>
      </c>
      <c s="35" t="s">
        <v>59</v>
      </c>
      <c s="6" t="s">
        <v>1453</v>
      </c>
      <c s="36" t="s">
        <v>173</v>
      </c>
      <c s="37">
        <v>41.225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55</v>
      </c>
      <c>
        <f>(M298*21)/100</f>
      </c>
      <c t="s">
        <v>28</v>
      </c>
    </row>
    <row r="299" spans="1:5" ht="12.75">
      <c r="A299" s="35" t="s">
        <v>56</v>
      </c>
      <c r="E299" s="39" t="s">
        <v>59</v>
      </c>
    </row>
    <row r="300" spans="1:5" ht="12.75">
      <c r="A300" s="35" t="s">
        <v>58</v>
      </c>
      <c r="E300" s="40" t="s">
        <v>1454</v>
      </c>
    </row>
    <row r="301" spans="1:5" ht="12.75">
      <c r="A301" t="s">
        <v>60</v>
      </c>
      <c r="E301" s="39" t="s">
        <v>59</v>
      </c>
    </row>
    <row r="302" spans="1:16" ht="12.75">
      <c r="A302" t="s">
        <v>50</v>
      </c>
      <c s="34" t="s">
        <v>529</v>
      </c>
      <c s="34" t="s">
        <v>438</v>
      </c>
      <c s="35" t="s">
        <v>59</v>
      </c>
      <c s="6" t="s">
        <v>439</v>
      </c>
      <c s="36" t="s">
        <v>173</v>
      </c>
      <c s="37">
        <v>260.2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314</v>
      </c>
      <c>
        <f>(M302*21)/100</f>
      </c>
      <c t="s">
        <v>28</v>
      </c>
    </row>
    <row r="303" spans="1:5" ht="12.75">
      <c r="A303" s="35" t="s">
        <v>56</v>
      </c>
      <c r="E303" s="39" t="s">
        <v>440</v>
      </c>
    </row>
    <row r="304" spans="1:5" ht="12.75">
      <c r="A304" s="35" t="s">
        <v>58</v>
      </c>
      <c r="E304" s="40" t="s">
        <v>1455</v>
      </c>
    </row>
    <row r="305" spans="1:5" ht="12.75">
      <c r="A305" t="s">
        <v>60</v>
      </c>
      <c r="E305" s="39" t="s">
        <v>59</v>
      </c>
    </row>
    <row r="306" spans="1:16" ht="12.75">
      <c r="A306" t="s">
        <v>50</v>
      </c>
      <c s="34" t="s">
        <v>533</v>
      </c>
      <c s="34" t="s">
        <v>1456</v>
      </c>
      <c s="35" t="s">
        <v>59</v>
      </c>
      <c s="6" t="s">
        <v>1457</v>
      </c>
      <c s="36" t="s">
        <v>84</v>
      </c>
      <c s="37">
        <v>2.59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314</v>
      </c>
      <c>
        <f>(M306*21)/100</f>
      </c>
      <c t="s">
        <v>28</v>
      </c>
    </row>
    <row r="307" spans="1:5" ht="12.75">
      <c r="A307" s="35" t="s">
        <v>56</v>
      </c>
      <c r="E307" s="39" t="s">
        <v>1458</v>
      </c>
    </row>
    <row r="308" spans="1:5" ht="12.75">
      <c r="A308" s="35" t="s">
        <v>58</v>
      </c>
      <c r="E308" s="40" t="s">
        <v>1459</v>
      </c>
    </row>
    <row r="309" spans="1:5" ht="12.75">
      <c r="A309" t="s">
        <v>60</v>
      </c>
      <c r="E309" s="39" t="s">
        <v>1460</v>
      </c>
    </row>
    <row r="310" spans="1:16" ht="25.5">
      <c r="A310" t="s">
        <v>50</v>
      </c>
      <c s="34" t="s">
        <v>538</v>
      </c>
      <c s="34" t="s">
        <v>1461</v>
      </c>
      <c s="35" t="s">
        <v>59</v>
      </c>
      <c s="6" t="s">
        <v>1462</v>
      </c>
      <c s="36" t="s">
        <v>84</v>
      </c>
      <c s="37">
        <v>2.59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314</v>
      </c>
      <c>
        <f>(M310*21)/100</f>
      </c>
      <c t="s">
        <v>28</v>
      </c>
    </row>
    <row r="311" spans="1:5" ht="12.75">
      <c r="A311" s="35" t="s">
        <v>56</v>
      </c>
      <c r="E311" s="39" t="s">
        <v>1463</v>
      </c>
    </row>
    <row r="312" spans="1:5" ht="12.75">
      <c r="A312" s="35" t="s">
        <v>58</v>
      </c>
      <c r="E312" s="40" t="s">
        <v>59</v>
      </c>
    </row>
    <row r="313" spans="1:5" ht="12.75">
      <c r="A313" t="s">
        <v>60</v>
      </c>
      <c r="E313" s="39" t="s">
        <v>59</v>
      </c>
    </row>
    <row r="314" spans="1:16" ht="25.5">
      <c r="A314" t="s">
        <v>50</v>
      </c>
      <c s="34" t="s">
        <v>827</v>
      </c>
      <c s="34" t="s">
        <v>1464</v>
      </c>
      <c s="35" t="s">
        <v>59</v>
      </c>
      <c s="6" t="s">
        <v>1465</v>
      </c>
      <c s="36" t="s">
        <v>98</v>
      </c>
      <c s="37">
        <v>2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55</v>
      </c>
      <c>
        <f>(M314*21)/100</f>
      </c>
      <c t="s">
        <v>28</v>
      </c>
    </row>
    <row r="315" spans="1:5" ht="12.75">
      <c r="A315" s="35" t="s">
        <v>56</v>
      </c>
      <c r="E315" s="39" t="s">
        <v>1466</v>
      </c>
    </row>
    <row r="316" spans="1:5" ht="12.75">
      <c r="A316" s="35" t="s">
        <v>58</v>
      </c>
      <c r="E316" s="40" t="s">
        <v>59</v>
      </c>
    </row>
    <row r="317" spans="1:5" ht="12.75">
      <c r="A317" t="s">
        <v>60</v>
      </c>
      <c r="E317" s="39" t="s">
        <v>59</v>
      </c>
    </row>
    <row r="318" spans="1:16" ht="12.75">
      <c r="A318" t="s">
        <v>50</v>
      </c>
      <c s="34" t="s">
        <v>833</v>
      </c>
      <c s="34" t="s">
        <v>1467</v>
      </c>
      <c s="35" t="s">
        <v>59</v>
      </c>
      <c s="6" t="s">
        <v>1468</v>
      </c>
      <c s="36" t="s">
        <v>173</v>
      </c>
      <c s="37">
        <v>41.225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314</v>
      </c>
      <c>
        <f>(M318*21)/100</f>
      </c>
      <c t="s">
        <v>28</v>
      </c>
    </row>
    <row r="319" spans="1:5" ht="12.75">
      <c r="A319" s="35" t="s">
        <v>56</v>
      </c>
      <c r="E319" s="39" t="s">
        <v>1469</v>
      </c>
    </row>
    <row r="320" spans="1:5" ht="12.75">
      <c r="A320" s="35" t="s">
        <v>58</v>
      </c>
      <c r="E320" s="40" t="s">
        <v>1470</v>
      </c>
    </row>
    <row r="321" spans="1:5" ht="12.75">
      <c r="A321" t="s">
        <v>60</v>
      </c>
      <c r="E321" s="39" t="s">
        <v>1471</v>
      </c>
    </row>
    <row r="322" spans="1:16" ht="12.75">
      <c r="A322" t="s">
        <v>50</v>
      </c>
      <c s="34" t="s">
        <v>839</v>
      </c>
      <c s="34" t="s">
        <v>470</v>
      </c>
      <c s="35" t="s">
        <v>59</v>
      </c>
      <c s="6" t="s">
        <v>471</v>
      </c>
      <c s="36" t="s">
        <v>173</v>
      </c>
      <c s="37">
        <v>174.8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314</v>
      </c>
      <c>
        <f>(M322*21)/100</f>
      </c>
      <c t="s">
        <v>28</v>
      </c>
    </row>
    <row r="323" spans="1:5" ht="12.75">
      <c r="A323" s="35" t="s">
        <v>56</v>
      </c>
      <c r="E323" s="39" t="s">
        <v>472</v>
      </c>
    </row>
    <row r="324" spans="1:5" ht="12.75">
      <c r="A324" s="35" t="s">
        <v>58</v>
      </c>
      <c r="E324" s="40" t="s">
        <v>1472</v>
      </c>
    </row>
    <row r="325" spans="1:5" ht="12.75">
      <c r="A325" t="s">
        <v>60</v>
      </c>
      <c r="E325" s="39" t="s">
        <v>1473</v>
      </c>
    </row>
    <row r="326" spans="1:16" ht="25.5">
      <c r="A326" t="s">
        <v>50</v>
      </c>
      <c s="34" t="s">
        <v>843</v>
      </c>
      <c s="34" t="s">
        <v>1474</v>
      </c>
      <c s="35" t="s">
        <v>59</v>
      </c>
      <c s="6" t="s">
        <v>1475</v>
      </c>
      <c s="36" t="s">
        <v>173</v>
      </c>
      <c s="37">
        <v>70.5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314</v>
      </c>
      <c>
        <f>(M326*21)/100</f>
      </c>
      <c t="s">
        <v>28</v>
      </c>
    </row>
    <row r="327" spans="1:5" ht="12.75">
      <c r="A327" s="35" t="s">
        <v>56</v>
      </c>
      <c r="E327" s="39" t="s">
        <v>1476</v>
      </c>
    </row>
    <row r="328" spans="1:5" ht="12.75">
      <c r="A328" s="35" t="s">
        <v>58</v>
      </c>
      <c r="E328" s="40" t="s">
        <v>1477</v>
      </c>
    </row>
    <row r="329" spans="1:5" ht="12.75">
      <c r="A329" t="s">
        <v>60</v>
      </c>
      <c r="E329" s="39" t="s">
        <v>59</v>
      </c>
    </row>
    <row r="330" spans="1:16" ht="25.5">
      <c r="A330" t="s">
        <v>50</v>
      </c>
      <c s="34" t="s">
        <v>848</v>
      </c>
      <c s="34" t="s">
        <v>1478</v>
      </c>
      <c s="35" t="s">
        <v>59</v>
      </c>
      <c s="6" t="s">
        <v>1479</v>
      </c>
      <c s="36" t="s">
        <v>173</v>
      </c>
      <c s="37">
        <v>25.9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314</v>
      </c>
      <c>
        <f>(M330*21)/100</f>
      </c>
      <c t="s">
        <v>28</v>
      </c>
    </row>
    <row r="331" spans="1:5" ht="12.75">
      <c r="A331" s="35" t="s">
        <v>56</v>
      </c>
      <c r="E331" s="39" t="s">
        <v>1480</v>
      </c>
    </row>
    <row r="332" spans="1:5" ht="12.75">
      <c r="A332" s="35" t="s">
        <v>58</v>
      </c>
      <c r="E332" s="40" t="s">
        <v>1481</v>
      </c>
    </row>
    <row r="333" spans="1:5" ht="12.75">
      <c r="A333" t="s">
        <v>60</v>
      </c>
      <c r="E333" s="39" t="s">
        <v>59</v>
      </c>
    </row>
    <row r="334" spans="1:16" ht="25.5">
      <c r="A334" t="s">
        <v>50</v>
      </c>
      <c s="34" t="s">
        <v>855</v>
      </c>
      <c s="34" t="s">
        <v>1482</v>
      </c>
      <c s="35" t="s">
        <v>59</v>
      </c>
      <c s="6" t="s">
        <v>1483</v>
      </c>
      <c s="36" t="s">
        <v>93</v>
      </c>
      <c s="37">
        <v>1.92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314</v>
      </c>
      <c>
        <f>(M334*21)/100</f>
      </c>
      <c t="s">
        <v>28</v>
      </c>
    </row>
    <row r="335" spans="1:5" ht="12.75">
      <c r="A335" s="35" t="s">
        <v>56</v>
      </c>
      <c r="E335" s="39" t="s">
        <v>1484</v>
      </c>
    </row>
    <row r="336" spans="1:5" ht="12.75">
      <c r="A336" s="35" t="s">
        <v>58</v>
      </c>
      <c r="E336" s="40" t="s">
        <v>1485</v>
      </c>
    </row>
    <row r="337" spans="1:5" ht="12.75">
      <c r="A337" t="s">
        <v>60</v>
      </c>
      <c r="E337" s="39" t="s">
        <v>59</v>
      </c>
    </row>
    <row r="338" spans="1:16" ht="25.5">
      <c r="A338" t="s">
        <v>50</v>
      </c>
      <c s="34" t="s">
        <v>861</v>
      </c>
      <c s="34" t="s">
        <v>1486</v>
      </c>
      <c s="35" t="s">
        <v>59</v>
      </c>
      <c s="6" t="s">
        <v>1487</v>
      </c>
      <c s="36" t="s">
        <v>54</v>
      </c>
      <c s="37">
        <v>0.01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314</v>
      </c>
      <c>
        <f>(M338*21)/100</f>
      </c>
      <c t="s">
        <v>28</v>
      </c>
    </row>
    <row r="339" spans="1:5" ht="12.75">
      <c r="A339" s="35" t="s">
        <v>56</v>
      </c>
      <c r="E339" s="39" t="s">
        <v>1488</v>
      </c>
    </row>
    <row r="340" spans="1:5" ht="12.75">
      <c r="A340" s="35" t="s">
        <v>58</v>
      </c>
      <c r="E340" s="40" t="s">
        <v>1489</v>
      </c>
    </row>
    <row r="341" spans="1:5" ht="12.75">
      <c r="A341" t="s">
        <v>60</v>
      </c>
      <c r="E341" s="39" t="s">
        <v>1490</v>
      </c>
    </row>
    <row r="342" spans="1:13" ht="12.75">
      <c r="A342" t="s">
        <v>47</v>
      </c>
      <c r="C342" s="31" t="s">
        <v>474</v>
      </c>
      <c r="E342" s="33" t="s">
        <v>1491</v>
      </c>
      <c r="J342" s="32">
        <f>0</f>
      </c>
      <c s="32">
        <f>0</f>
      </c>
      <c s="32">
        <f>0+L343+L347+L351+L355</f>
      </c>
      <c s="32">
        <f>0+M343+M347+M351+M355</f>
      </c>
    </row>
    <row r="343" spans="1:16" ht="25.5">
      <c r="A343" t="s">
        <v>50</v>
      </c>
      <c s="34" t="s">
        <v>867</v>
      </c>
      <c s="34" t="s">
        <v>63</v>
      </c>
      <c s="35" t="s">
        <v>64</v>
      </c>
      <c s="6" t="s">
        <v>1492</v>
      </c>
      <c s="36" t="s">
        <v>54</v>
      </c>
      <c s="37">
        <v>5.812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55</v>
      </c>
      <c>
        <f>(M343*21)/100</f>
      </c>
      <c t="s">
        <v>28</v>
      </c>
    </row>
    <row r="344" spans="1:5" ht="12.75">
      <c r="A344" s="35" t="s">
        <v>56</v>
      </c>
      <c r="E344" s="39" t="s">
        <v>57</v>
      </c>
    </row>
    <row r="345" spans="1:5" ht="25.5">
      <c r="A345" s="35" t="s">
        <v>58</v>
      </c>
      <c r="E345" s="40" t="s">
        <v>1493</v>
      </c>
    </row>
    <row r="346" spans="1:5" ht="12.75">
      <c r="A346" t="s">
        <v>60</v>
      </c>
      <c r="E346" s="39" t="s">
        <v>59</v>
      </c>
    </row>
    <row r="347" spans="1:16" ht="25.5">
      <c r="A347" t="s">
        <v>50</v>
      </c>
      <c s="34" t="s">
        <v>871</v>
      </c>
      <c s="34" t="s">
        <v>476</v>
      </c>
      <c s="35" t="s">
        <v>477</v>
      </c>
      <c s="6" t="s">
        <v>478</v>
      </c>
      <c s="36" t="s">
        <v>54</v>
      </c>
      <c s="37">
        <v>1.787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55</v>
      </c>
      <c>
        <f>(M347*21)/100</f>
      </c>
      <c t="s">
        <v>28</v>
      </c>
    </row>
    <row r="348" spans="1:5" ht="12.75">
      <c r="A348" s="35" t="s">
        <v>56</v>
      </c>
      <c r="E348" s="39" t="s">
        <v>57</v>
      </c>
    </row>
    <row r="349" spans="1:5" ht="51">
      <c r="A349" s="35" t="s">
        <v>58</v>
      </c>
      <c r="E349" s="40" t="s">
        <v>1494</v>
      </c>
    </row>
    <row r="350" spans="1:5" ht="12.75">
      <c r="A350" t="s">
        <v>60</v>
      </c>
      <c r="E350" s="39" t="s">
        <v>59</v>
      </c>
    </row>
    <row r="351" spans="1:16" ht="25.5">
      <c r="A351" t="s">
        <v>50</v>
      </c>
      <c s="34" t="s">
        <v>875</v>
      </c>
      <c s="34" t="s">
        <v>1239</v>
      </c>
      <c s="35" t="s">
        <v>1495</v>
      </c>
      <c s="6" t="s">
        <v>1496</v>
      </c>
      <c s="36" t="s">
        <v>54</v>
      </c>
      <c s="37">
        <v>0.761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55</v>
      </c>
      <c>
        <f>(M351*21)/100</f>
      </c>
      <c t="s">
        <v>28</v>
      </c>
    </row>
    <row r="352" spans="1:5" ht="12.75">
      <c r="A352" s="35" t="s">
        <v>56</v>
      </c>
      <c r="E352" s="39" t="s">
        <v>57</v>
      </c>
    </row>
    <row r="353" spans="1:5" ht="12.75">
      <c r="A353" s="35" t="s">
        <v>58</v>
      </c>
      <c r="E353" s="40" t="s">
        <v>1497</v>
      </c>
    </row>
    <row r="354" spans="1:5" ht="12.75">
      <c r="A354" t="s">
        <v>60</v>
      </c>
      <c r="E354" s="39" t="s">
        <v>59</v>
      </c>
    </row>
    <row r="355" spans="1:16" ht="25.5">
      <c r="A355" t="s">
        <v>50</v>
      </c>
      <c s="34" t="s">
        <v>881</v>
      </c>
      <c s="34" t="s">
        <v>366</v>
      </c>
      <c s="35" t="s">
        <v>367</v>
      </c>
      <c s="6" t="s">
        <v>368</v>
      </c>
      <c s="36" t="s">
        <v>54</v>
      </c>
      <c s="37">
        <v>158.954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55</v>
      </c>
      <c>
        <f>(M355*21)/100</f>
      </c>
      <c t="s">
        <v>28</v>
      </c>
    </row>
    <row r="356" spans="1:5" ht="12.75">
      <c r="A356" s="35" t="s">
        <v>56</v>
      </c>
      <c r="E356" s="39" t="s">
        <v>57</v>
      </c>
    </row>
    <row r="357" spans="1:5" ht="12.75">
      <c r="A357" s="35" t="s">
        <v>58</v>
      </c>
      <c r="E357" s="40" t="s">
        <v>1498</v>
      </c>
    </row>
    <row r="358" spans="1:5" ht="12.75">
      <c r="A358" t="s">
        <v>60</v>
      </c>
      <c r="E358" s="39" t="s">
        <v>59</v>
      </c>
    </row>
    <row r="359" spans="1:13" ht="12.75">
      <c r="A359" t="s">
        <v>47</v>
      </c>
      <c r="C359" s="31" t="s">
        <v>482</v>
      </c>
      <c r="E359" s="33" t="s">
        <v>483</v>
      </c>
      <c r="J359" s="32">
        <f>0</f>
      </c>
      <c s="32">
        <f>0</f>
      </c>
      <c s="32">
        <f>0+L360</f>
      </c>
      <c s="32">
        <f>0+M360</f>
      </c>
    </row>
    <row r="360" spans="1:16" ht="12.75">
      <c r="A360" t="s">
        <v>50</v>
      </c>
      <c s="34" t="s">
        <v>885</v>
      </c>
      <c s="34" t="s">
        <v>1499</v>
      </c>
      <c s="35" t="s">
        <v>59</v>
      </c>
      <c s="6" t="s">
        <v>1500</v>
      </c>
      <c s="36" t="s">
        <v>54</v>
      </c>
      <c s="37">
        <v>447.766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314</v>
      </c>
      <c>
        <f>(M360*21)/100</f>
      </c>
      <c t="s">
        <v>28</v>
      </c>
    </row>
    <row r="361" spans="1:5" ht="12.75">
      <c r="A361" s="35" t="s">
        <v>56</v>
      </c>
      <c r="E361" s="39" t="s">
        <v>1501</v>
      </c>
    </row>
    <row r="362" spans="1:5" ht="12.75">
      <c r="A362" s="35" t="s">
        <v>58</v>
      </c>
      <c r="E362" s="40" t="s">
        <v>59</v>
      </c>
    </row>
    <row r="363" spans="1:5" ht="12.75">
      <c r="A363" t="s">
        <v>60</v>
      </c>
      <c r="E363" s="39" t="s">
        <v>59</v>
      </c>
    </row>
    <row r="364" spans="1:13" ht="12.75">
      <c r="A364" t="s">
        <v>47</v>
      </c>
      <c r="C364" s="31" t="s">
        <v>1502</v>
      </c>
      <c r="E364" s="33" t="s">
        <v>489</v>
      </c>
      <c r="J364" s="32">
        <f>0</f>
      </c>
      <c s="32">
        <f>0</f>
      </c>
      <c s="32">
        <f>0+L365+L369</f>
      </c>
      <c s="32">
        <f>0+M365+M369</f>
      </c>
    </row>
    <row r="365" spans="1:16" ht="12.75">
      <c r="A365" t="s">
        <v>50</v>
      </c>
      <c s="34" t="s">
        <v>992</v>
      </c>
      <c s="34" t="s">
        <v>491</v>
      </c>
      <c s="35" t="s">
        <v>59</v>
      </c>
      <c s="6" t="s">
        <v>492</v>
      </c>
      <c s="36" t="s">
        <v>493</v>
      </c>
      <c s="37">
        <v>1</v>
      </c>
      <c s="36">
        <v>0</v>
      </c>
      <c s="36">
        <f>ROUND(G365*H365,6)</f>
      </c>
      <c r="L365" s="38">
        <v>0</v>
      </c>
      <c s="32">
        <f>ROUND(ROUND(L365,2)*ROUND(G365,3),2)</f>
      </c>
      <c s="36" t="s">
        <v>314</v>
      </c>
      <c>
        <f>(M365*21)/100</f>
      </c>
      <c t="s">
        <v>28</v>
      </c>
    </row>
    <row r="366" spans="1:5" ht="12.75">
      <c r="A366" s="35" t="s">
        <v>56</v>
      </c>
      <c r="E366" s="39" t="s">
        <v>494</v>
      </c>
    </row>
    <row r="367" spans="1:5" ht="12.75">
      <c r="A367" s="35" t="s">
        <v>58</v>
      </c>
      <c r="E367" s="40" t="s">
        <v>59</v>
      </c>
    </row>
    <row r="368" spans="1:5" ht="38.25">
      <c r="A368" t="s">
        <v>60</v>
      </c>
      <c r="E368" s="39" t="s">
        <v>495</v>
      </c>
    </row>
    <row r="369" spans="1:16" ht="12.75">
      <c r="A369" t="s">
        <v>50</v>
      </c>
      <c s="34" t="s">
        <v>997</v>
      </c>
      <c s="34" t="s">
        <v>497</v>
      </c>
      <c s="35" t="s">
        <v>59</v>
      </c>
      <c s="6" t="s">
        <v>498</v>
      </c>
      <c s="36" t="s">
        <v>493</v>
      </c>
      <c s="37">
        <v>1</v>
      </c>
      <c s="36">
        <v>0</v>
      </c>
      <c s="36">
        <f>ROUND(G369*H369,6)</f>
      </c>
      <c r="L369" s="38">
        <v>0</v>
      </c>
      <c s="32">
        <f>ROUND(ROUND(L369,2)*ROUND(G369,3),2)</f>
      </c>
      <c s="36" t="s">
        <v>314</v>
      </c>
      <c>
        <f>(M369*21)/100</f>
      </c>
      <c t="s">
        <v>28</v>
      </c>
    </row>
    <row r="370" spans="1:5" ht="12.75">
      <c r="A370" s="35" t="s">
        <v>56</v>
      </c>
      <c r="E370" s="39" t="s">
        <v>499</v>
      </c>
    </row>
    <row r="371" spans="1:5" ht="12.75">
      <c r="A371" s="35" t="s">
        <v>58</v>
      </c>
      <c r="E371" s="40" t="s">
        <v>59</v>
      </c>
    </row>
    <row r="372" spans="1:5" ht="12.75">
      <c r="A372" t="s">
        <v>60</v>
      </c>
      <c r="E372" s="39" t="s">
        <v>500</v>
      </c>
    </row>
    <row r="373" spans="1:13" ht="12.75">
      <c r="A373" t="s">
        <v>47</v>
      </c>
      <c r="C373" s="31" t="s">
        <v>1503</v>
      </c>
      <c r="E373" s="33" t="s">
        <v>514</v>
      </c>
      <c r="J373" s="32">
        <f>0</f>
      </c>
      <c s="32">
        <f>0</f>
      </c>
      <c s="32">
        <f>0+L374+L378+L382</f>
      </c>
      <c s="32">
        <f>0+M374+M378+M382</f>
      </c>
    </row>
    <row r="374" spans="1:16" ht="12.75">
      <c r="A374" t="s">
        <v>50</v>
      </c>
      <c s="34" t="s">
        <v>1011</v>
      </c>
      <c s="34" t="s">
        <v>1504</v>
      </c>
      <c s="35" t="s">
        <v>59</v>
      </c>
      <c s="6" t="s">
        <v>1505</v>
      </c>
      <c s="36" t="s">
        <v>98</v>
      </c>
      <c s="37">
        <v>6</v>
      </c>
      <c s="36">
        <v>0</v>
      </c>
      <c s="36">
        <f>ROUND(G374*H374,6)</f>
      </c>
      <c r="L374" s="38">
        <v>0</v>
      </c>
      <c s="32">
        <f>ROUND(ROUND(L374,2)*ROUND(G374,3),2)</f>
      </c>
      <c s="36" t="s">
        <v>55</v>
      </c>
      <c>
        <f>(M374*21)/100</f>
      </c>
      <c t="s">
        <v>28</v>
      </c>
    </row>
    <row r="375" spans="1:5" ht="12.75">
      <c r="A375" s="35" t="s">
        <v>56</v>
      </c>
      <c r="E375" s="39" t="s">
        <v>59</v>
      </c>
    </row>
    <row r="376" spans="1:5" ht="12.75">
      <c r="A376" s="35" t="s">
        <v>58</v>
      </c>
      <c r="E376" s="40" t="s">
        <v>59</v>
      </c>
    </row>
    <row r="377" spans="1:5" ht="12.75">
      <c r="A377" t="s">
        <v>60</v>
      </c>
      <c r="E377" s="39" t="s">
        <v>59</v>
      </c>
    </row>
    <row r="378" spans="1:16" ht="12.75">
      <c r="A378" t="s">
        <v>50</v>
      </c>
      <c s="34" t="s">
        <v>1017</v>
      </c>
      <c s="34" t="s">
        <v>1506</v>
      </c>
      <c s="35" t="s">
        <v>59</v>
      </c>
      <c s="6" t="s">
        <v>1507</v>
      </c>
      <c s="36" t="s">
        <v>98</v>
      </c>
      <c s="37">
        <v>12</v>
      </c>
      <c s="36">
        <v>0</v>
      </c>
      <c s="36">
        <f>ROUND(G378*H378,6)</f>
      </c>
      <c r="L378" s="38">
        <v>0</v>
      </c>
      <c s="32">
        <f>ROUND(ROUND(L378,2)*ROUND(G378,3),2)</f>
      </c>
      <c s="36" t="s">
        <v>55</v>
      </c>
      <c>
        <f>(M378*21)/100</f>
      </c>
      <c t="s">
        <v>28</v>
      </c>
    </row>
    <row r="379" spans="1:5" ht="12.75">
      <c r="A379" s="35" t="s">
        <v>56</v>
      </c>
      <c r="E379" s="39" t="s">
        <v>59</v>
      </c>
    </row>
    <row r="380" spans="1:5" ht="12.75">
      <c r="A380" s="35" t="s">
        <v>58</v>
      </c>
      <c r="E380" s="40" t="s">
        <v>59</v>
      </c>
    </row>
    <row r="381" spans="1:5" ht="12.75">
      <c r="A381" t="s">
        <v>60</v>
      </c>
      <c r="E381" s="39" t="s">
        <v>59</v>
      </c>
    </row>
    <row r="382" spans="1:16" ht="12.75">
      <c r="A382" t="s">
        <v>50</v>
      </c>
      <c s="34" t="s">
        <v>571</v>
      </c>
      <c s="34" t="s">
        <v>516</v>
      </c>
      <c s="35" t="s">
        <v>59</v>
      </c>
      <c s="6" t="s">
        <v>517</v>
      </c>
      <c s="36" t="s">
        <v>98</v>
      </c>
      <c s="37">
        <v>3</v>
      </c>
      <c s="36">
        <v>0</v>
      </c>
      <c s="36">
        <f>ROUND(G382*H382,6)</f>
      </c>
      <c r="L382" s="38">
        <v>0</v>
      </c>
      <c s="32">
        <f>ROUND(ROUND(L382,2)*ROUND(G382,3),2)</f>
      </c>
      <c s="36" t="s">
        <v>314</v>
      </c>
      <c>
        <f>(M382*21)/100</f>
      </c>
      <c t="s">
        <v>28</v>
      </c>
    </row>
    <row r="383" spans="1:5" ht="12.75">
      <c r="A383" s="35" t="s">
        <v>56</v>
      </c>
      <c r="E383" s="39" t="s">
        <v>518</v>
      </c>
    </row>
    <row r="384" spans="1:5" ht="12.75">
      <c r="A384" s="35" t="s">
        <v>58</v>
      </c>
      <c r="E384" s="40" t="s">
        <v>59</v>
      </c>
    </row>
    <row r="385" spans="1:5" ht="25.5">
      <c r="A385" t="s">
        <v>60</v>
      </c>
      <c r="E385" s="39" t="s">
        <v>519</v>
      </c>
    </row>
    <row r="386" spans="1:13" ht="12.75">
      <c r="A386" t="s">
        <v>47</v>
      </c>
      <c r="C386" s="31" t="s">
        <v>1508</v>
      </c>
      <c r="E386" s="33" t="s">
        <v>528</v>
      </c>
      <c r="J386" s="32">
        <f>0</f>
      </c>
      <c s="32">
        <f>0</f>
      </c>
      <c s="32">
        <f>0+L387+L391</f>
      </c>
      <c s="32">
        <f>0+M387+M391</f>
      </c>
    </row>
    <row r="387" spans="1:16" ht="12.75">
      <c r="A387" t="s">
        <v>50</v>
      </c>
      <c s="34" t="s">
        <v>1025</v>
      </c>
      <c s="34" t="s">
        <v>530</v>
      </c>
      <c s="35" t="s">
        <v>59</v>
      </c>
      <c s="6" t="s">
        <v>531</v>
      </c>
      <c s="36" t="s">
        <v>493</v>
      </c>
      <c s="37">
        <v>1</v>
      </c>
      <c s="36">
        <v>0</v>
      </c>
      <c s="36">
        <f>ROUND(G387*H387,6)</f>
      </c>
      <c r="L387" s="38">
        <v>0</v>
      </c>
      <c s="32">
        <f>ROUND(ROUND(L387,2)*ROUND(G387,3),2)</f>
      </c>
      <c s="36" t="s">
        <v>55</v>
      </c>
      <c>
        <f>(M387*21)/100</f>
      </c>
      <c t="s">
        <v>28</v>
      </c>
    </row>
    <row r="388" spans="1:5" ht="12.75">
      <c r="A388" s="35" t="s">
        <v>56</v>
      </c>
      <c r="E388" s="39" t="s">
        <v>59</v>
      </c>
    </row>
    <row r="389" spans="1:5" ht="12.75">
      <c r="A389" s="35" t="s">
        <v>58</v>
      </c>
      <c r="E389" s="40" t="s">
        <v>59</v>
      </c>
    </row>
    <row r="390" spans="1:5" ht="51">
      <c r="A390" t="s">
        <v>60</v>
      </c>
      <c r="E390" s="39" t="s">
        <v>532</v>
      </c>
    </row>
    <row r="391" spans="1:16" ht="12.75">
      <c r="A391" t="s">
        <v>50</v>
      </c>
      <c s="34" t="s">
        <v>1031</v>
      </c>
      <c s="34" t="s">
        <v>534</v>
      </c>
      <c s="35" t="s">
        <v>59</v>
      </c>
      <c s="6" t="s">
        <v>535</v>
      </c>
      <c s="36" t="s">
        <v>493</v>
      </c>
      <c s="37">
        <v>1</v>
      </c>
      <c s="36">
        <v>0</v>
      </c>
      <c s="36">
        <f>ROUND(G391*H391,6)</f>
      </c>
      <c r="L391" s="38">
        <v>0</v>
      </c>
      <c s="32">
        <f>ROUND(ROUND(L391,2)*ROUND(G391,3),2)</f>
      </c>
      <c s="36" t="s">
        <v>55</v>
      </c>
      <c>
        <f>(M391*21)/100</f>
      </c>
      <c t="s">
        <v>28</v>
      </c>
    </row>
    <row r="392" spans="1:5" ht="12.75">
      <c r="A392" s="35" t="s">
        <v>56</v>
      </c>
      <c r="E392" s="39" t="s">
        <v>59</v>
      </c>
    </row>
    <row r="393" spans="1:5" ht="12.75">
      <c r="A393" s="35" t="s">
        <v>58</v>
      </c>
      <c r="E393" s="40" t="s">
        <v>59</v>
      </c>
    </row>
    <row r="394" spans="1:5" ht="12.75">
      <c r="A394" t="s">
        <v>60</v>
      </c>
      <c r="E394" s="39" t="s">
        <v>59</v>
      </c>
    </row>
    <row r="395" spans="1:13" ht="12.75">
      <c r="A395" t="s">
        <v>47</v>
      </c>
      <c r="C395" s="31" t="s">
        <v>1509</v>
      </c>
      <c r="E395" s="33" t="s">
        <v>537</v>
      </c>
      <c r="J395" s="32">
        <f>0</f>
      </c>
      <c s="32">
        <f>0</f>
      </c>
      <c s="32">
        <f>0+L396</f>
      </c>
      <c s="32">
        <f>0+M396</f>
      </c>
    </row>
    <row r="396" spans="1:16" ht="12.75">
      <c r="A396" t="s">
        <v>50</v>
      </c>
      <c s="34" t="s">
        <v>1036</v>
      </c>
      <c s="34" t="s">
        <v>539</v>
      </c>
      <c s="35" t="s">
        <v>59</v>
      </c>
      <c s="6" t="s">
        <v>540</v>
      </c>
      <c s="36" t="s">
        <v>505</v>
      </c>
      <c s="37">
        <v>1</v>
      </c>
      <c s="36">
        <v>0</v>
      </c>
      <c s="36">
        <f>ROUND(G396*H396,6)</f>
      </c>
      <c r="L396" s="38">
        <v>0</v>
      </c>
      <c s="32">
        <f>ROUND(ROUND(L396,2)*ROUND(G396,3),2)</f>
      </c>
      <c s="36" t="s">
        <v>55</v>
      </c>
      <c>
        <f>(M396*21)/100</f>
      </c>
      <c t="s">
        <v>28</v>
      </c>
    </row>
    <row r="397" spans="1:5" ht="12.75">
      <c r="A397" s="35" t="s">
        <v>56</v>
      </c>
      <c r="E397" s="39" t="s">
        <v>59</v>
      </c>
    </row>
    <row r="398" spans="1:5" ht="12.75">
      <c r="A398" s="35" t="s">
        <v>58</v>
      </c>
      <c r="E398" s="40" t="s">
        <v>59</v>
      </c>
    </row>
    <row r="399" spans="1:5" ht="12.75">
      <c r="A399" t="s">
        <v>60</v>
      </c>
      <c r="E399" s="39" t="s">
        <v>541</v>
      </c>
    </row>
    <row r="400" spans="1:13" ht="12.75">
      <c r="A400" t="s">
        <v>47</v>
      </c>
      <c r="C400" s="31" t="s">
        <v>501</v>
      </c>
      <c r="E400" s="33" t="s">
        <v>502</v>
      </c>
      <c r="J400" s="32">
        <f>0</f>
      </c>
      <c s="32">
        <f>0</f>
      </c>
      <c s="32">
        <f>0+L401+L405</f>
      </c>
      <c s="32">
        <f>0+M401+M405</f>
      </c>
    </row>
    <row r="401" spans="1:16" ht="12.75">
      <c r="A401" t="s">
        <v>50</v>
      </c>
      <c s="34" t="s">
        <v>1001</v>
      </c>
      <c s="34" t="s">
        <v>504</v>
      </c>
      <c s="35" t="s">
        <v>59</v>
      </c>
      <c s="6" t="s">
        <v>502</v>
      </c>
      <c s="36" t="s">
        <v>493</v>
      </c>
      <c s="37">
        <v>1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314</v>
      </c>
      <c>
        <f>(M401*21)/100</f>
      </c>
      <c t="s">
        <v>28</v>
      </c>
    </row>
    <row r="402" spans="1:5" ht="12.75">
      <c r="A402" s="35" t="s">
        <v>56</v>
      </c>
      <c r="E402" s="39" t="s">
        <v>506</v>
      </c>
    </row>
    <row r="403" spans="1:5" ht="12.75">
      <c r="A403" s="35" t="s">
        <v>58</v>
      </c>
      <c r="E403" s="40" t="s">
        <v>59</v>
      </c>
    </row>
    <row r="404" spans="1:5" ht="38.25">
      <c r="A404" t="s">
        <v>60</v>
      </c>
      <c r="E404" s="39" t="s">
        <v>507</v>
      </c>
    </row>
    <row r="405" spans="1:16" ht="12.75">
      <c r="A405" t="s">
        <v>50</v>
      </c>
      <c s="34" t="s">
        <v>1005</v>
      </c>
      <c s="34" t="s">
        <v>509</v>
      </c>
      <c s="35" t="s">
        <v>59</v>
      </c>
      <c s="6" t="s">
        <v>510</v>
      </c>
      <c s="36" t="s">
        <v>493</v>
      </c>
      <c s="37">
        <v>1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314</v>
      </c>
      <c>
        <f>(M405*21)/100</f>
      </c>
      <c t="s">
        <v>28</v>
      </c>
    </row>
    <row r="406" spans="1:5" ht="12.75">
      <c r="A406" s="35" t="s">
        <v>56</v>
      </c>
      <c r="E406" s="39" t="s">
        <v>511</v>
      </c>
    </row>
    <row r="407" spans="1:5" ht="12.75">
      <c r="A407" s="35" t="s">
        <v>58</v>
      </c>
      <c r="E407" s="40" t="s">
        <v>59</v>
      </c>
    </row>
    <row r="408" spans="1:5" ht="25.5">
      <c r="A408" t="s">
        <v>60</v>
      </c>
      <c r="E408" s="39" t="s">
        <v>512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18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306</v>
      </c>
      <c r="E4" s="26" t="s">
        <v>307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COUNTIFS(L8:L179,"=0",A8:A179,"P")+COUNTIFS(L8:L179,"",A8:A179,"P")+SUM(Q8:Q179)</f>
      </c>
    </row>
    <row r="8" spans="1:13" ht="25.5">
      <c r="A8" t="s">
        <v>45</v>
      </c>
      <c r="C8" s="28" t="s">
        <v>1512</v>
      </c>
      <c r="E8" s="30" t="s">
        <v>1511</v>
      </c>
      <c r="J8" s="29">
        <f>0+J9+J70+J83+J92+J97+J122+J127+J132+J145+J150+J159+J168+J173+J178</f>
      </c>
      <c s="29">
        <f>0+K9+K70+K83+K92+K97+K122+K127+K132+K145+K150+K159+K168+K173+K178</f>
      </c>
      <c s="29">
        <f>0+L9+L70+L83+L92+L97+L122+L127+L132+L145+L150+L159+L168+L173+L178</f>
      </c>
      <c s="29">
        <f>0+M9+M70+M83+M92+M97+M122+M127+M132+M145+M150+M159+M168+M173+M178</f>
      </c>
    </row>
    <row r="9" spans="1:13" ht="12.75">
      <c r="A9" t="s">
        <v>47</v>
      </c>
      <c r="C9" s="31" t="s">
        <v>123</v>
      </c>
      <c r="E9" s="33" t="s">
        <v>545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25.5">
      <c r="A10" t="s">
        <v>50</v>
      </c>
      <c s="34" t="s">
        <v>123</v>
      </c>
      <c s="34" t="s">
        <v>1513</v>
      </c>
      <c s="35" t="s">
        <v>59</v>
      </c>
      <c s="6" t="s">
        <v>1514</v>
      </c>
      <c s="36" t="s">
        <v>93</v>
      </c>
      <c s="37">
        <v>110</v>
      </c>
      <c s="36">
        <v>0.06053</v>
      </c>
      <c s="36">
        <f>ROUND(G10*H10,6)</f>
      </c>
      <c r="L10" s="38">
        <v>0</v>
      </c>
      <c s="32">
        <f>ROUND(ROUND(L10,2)*ROUND(G10,3),2)</f>
      </c>
      <c s="36" t="s">
        <v>314</v>
      </c>
      <c>
        <f>(M10*21)/100</f>
      </c>
      <c t="s">
        <v>28</v>
      </c>
    </row>
    <row r="11" spans="1:5" ht="12.75">
      <c r="A11" s="35" t="s">
        <v>56</v>
      </c>
      <c r="E11" s="39" t="s">
        <v>1515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59</v>
      </c>
    </row>
    <row r="14" spans="1:16" ht="25.5">
      <c r="A14" t="s">
        <v>50</v>
      </c>
      <c s="34" t="s">
        <v>28</v>
      </c>
      <c s="34" t="s">
        <v>1516</v>
      </c>
      <c s="35" t="s">
        <v>59</v>
      </c>
      <c s="6" t="s">
        <v>1517</v>
      </c>
      <c s="36" t="s">
        <v>93</v>
      </c>
      <c s="37">
        <v>270</v>
      </c>
      <c s="36">
        <v>0.00015</v>
      </c>
      <c s="36">
        <f>ROUND(G14*H14,6)</f>
      </c>
      <c r="L14" s="38">
        <v>0</v>
      </c>
      <c s="32">
        <f>ROUND(ROUND(L14,2)*ROUND(G14,3),2)</f>
      </c>
      <c s="36" t="s">
        <v>314</v>
      </c>
      <c>
        <f>(M14*21)/100</f>
      </c>
      <c t="s">
        <v>28</v>
      </c>
    </row>
    <row r="15" spans="1:5" ht="12.75">
      <c r="A15" s="35" t="s">
        <v>56</v>
      </c>
      <c r="E15" s="39" t="s">
        <v>1518</v>
      </c>
    </row>
    <row r="16" spans="1:5" ht="25.5">
      <c r="A16" s="35" t="s">
        <v>58</v>
      </c>
      <c r="E16" s="40" t="s">
        <v>1519</v>
      </c>
    </row>
    <row r="17" spans="1:5" ht="12.75">
      <c r="A17" t="s">
        <v>60</v>
      </c>
      <c r="E17" s="39" t="s">
        <v>59</v>
      </c>
    </row>
    <row r="18" spans="1:16" ht="25.5">
      <c r="A18" t="s">
        <v>50</v>
      </c>
      <c s="34" t="s">
        <v>26</v>
      </c>
      <c s="34" t="s">
        <v>1520</v>
      </c>
      <c s="35" t="s">
        <v>59</v>
      </c>
      <c s="6" t="s">
        <v>1521</v>
      </c>
      <c s="36" t="s">
        <v>84</v>
      </c>
      <c s="37">
        <v>39.6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314</v>
      </c>
      <c>
        <f>(M18*21)/100</f>
      </c>
      <c t="s">
        <v>28</v>
      </c>
    </row>
    <row r="19" spans="1:5" ht="12.75">
      <c r="A19" s="35" t="s">
        <v>56</v>
      </c>
      <c r="E19" s="39" t="s">
        <v>1522</v>
      </c>
    </row>
    <row r="20" spans="1:5" ht="12.75">
      <c r="A20" s="35" t="s">
        <v>58</v>
      </c>
      <c r="E20" s="40" t="s">
        <v>1523</v>
      </c>
    </row>
    <row r="21" spans="1:5" ht="12.75">
      <c r="A21" t="s">
        <v>60</v>
      </c>
      <c r="E21" s="39" t="s">
        <v>1524</v>
      </c>
    </row>
    <row r="22" spans="1:16" ht="25.5">
      <c r="A22" t="s">
        <v>50</v>
      </c>
      <c s="34" t="s">
        <v>160</v>
      </c>
      <c s="34" t="s">
        <v>1287</v>
      </c>
      <c s="35" t="s">
        <v>59</v>
      </c>
      <c s="6" t="s">
        <v>1288</v>
      </c>
      <c s="36" t="s">
        <v>84</v>
      </c>
      <c s="37">
        <v>314.88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314</v>
      </c>
      <c>
        <f>(M22*21)/100</f>
      </c>
      <c t="s">
        <v>28</v>
      </c>
    </row>
    <row r="23" spans="1:5" ht="12.75">
      <c r="A23" s="35" t="s">
        <v>56</v>
      </c>
      <c r="E23" s="39" t="s">
        <v>1525</v>
      </c>
    </row>
    <row r="24" spans="1:5" ht="25.5">
      <c r="A24" s="35" t="s">
        <v>58</v>
      </c>
      <c r="E24" s="40" t="s">
        <v>1526</v>
      </c>
    </row>
    <row r="25" spans="1:5" ht="12.75">
      <c r="A25" t="s">
        <v>60</v>
      </c>
      <c r="E25" s="39" t="s">
        <v>1527</v>
      </c>
    </row>
    <row r="26" spans="1:16" ht="25.5">
      <c r="A26" t="s">
        <v>50</v>
      </c>
      <c s="34" t="s">
        <v>79</v>
      </c>
      <c s="34" t="s">
        <v>1528</v>
      </c>
      <c s="35" t="s">
        <v>59</v>
      </c>
      <c s="6" t="s">
        <v>718</v>
      </c>
      <c s="36" t="s">
        <v>84</v>
      </c>
      <c s="37">
        <v>79.2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314</v>
      </c>
      <c>
        <f>(M26*21)/100</f>
      </c>
      <c t="s">
        <v>28</v>
      </c>
    </row>
    <row r="27" spans="1:5" ht="12.75">
      <c r="A27" s="35" t="s">
        <v>56</v>
      </c>
      <c r="E27" s="39" t="s">
        <v>1529</v>
      </c>
    </row>
    <row r="28" spans="1:5" ht="12.75">
      <c r="A28" s="35" t="s">
        <v>58</v>
      </c>
      <c r="E28" s="40" t="s">
        <v>1530</v>
      </c>
    </row>
    <row r="29" spans="1:5" ht="12.75">
      <c r="A29" t="s">
        <v>60</v>
      </c>
      <c r="E29" s="39" t="s">
        <v>1524</v>
      </c>
    </row>
    <row r="30" spans="1:16" ht="25.5">
      <c r="A30" t="s">
        <v>50</v>
      </c>
      <c s="34" t="s">
        <v>27</v>
      </c>
      <c s="34" t="s">
        <v>1531</v>
      </c>
      <c s="35" t="s">
        <v>59</v>
      </c>
      <c s="6" t="s">
        <v>718</v>
      </c>
      <c s="36" t="s">
        <v>84</v>
      </c>
      <c s="37">
        <v>20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314</v>
      </c>
      <c>
        <f>(M30*21)/100</f>
      </c>
      <c t="s">
        <v>28</v>
      </c>
    </row>
    <row r="31" spans="1:5" ht="12.75">
      <c r="A31" s="35" t="s">
        <v>56</v>
      </c>
      <c r="E31" s="39" t="s">
        <v>1532</v>
      </c>
    </row>
    <row r="32" spans="1:5" ht="25.5">
      <c r="A32" s="35" t="s">
        <v>58</v>
      </c>
      <c r="E32" s="40" t="s">
        <v>1533</v>
      </c>
    </row>
    <row r="33" spans="1:5" ht="12.75">
      <c r="A33" t="s">
        <v>60</v>
      </c>
      <c r="E33" s="39" t="s">
        <v>59</v>
      </c>
    </row>
    <row r="34" spans="1:16" ht="25.5">
      <c r="A34" t="s">
        <v>50</v>
      </c>
      <c s="34" t="s">
        <v>62</v>
      </c>
      <c s="34" t="s">
        <v>1534</v>
      </c>
      <c s="35" t="s">
        <v>59</v>
      </c>
      <c s="6" t="s">
        <v>718</v>
      </c>
      <c s="36" t="s">
        <v>84</v>
      </c>
      <c s="37">
        <v>80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314</v>
      </c>
      <c>
        <f>(M34*21)/100</f>
      </c>
      <c t="s">
        <v>28</v>
      </c>
    </row>
    <row r="35" spans="1:5" ht="12.75">
      <c r="A35" s="35" t="s">
        <v>56</v>
      </c>
      <c r="E35" s="39" t="s">
        <v>1535</v>
      </c>
    </row>
    <row r="36" spans="1:5" ht="12.75">
      <c r="A36" s="35" t="s">
        <v>58</v>
      </c>
      <c r="E36" s="40" t="s">
        <v>1536</v>
      </c>
    </row>
    <row r="37" spans="1:5" ht="12.75">
      <c r="A37" t="s">
        <v>60</v>
      </c>
      <c r="E37" s="39" t="s">
        <v>59</v>
      </c>
    </row>
    <row r="38" spans="1:16" ht="25.5">
      <c r="A38" t="s">
        <v>50</v>
      </c>
      <c s="34" t="s">
        <v>81</v>
      </c>
      <c s="34" t="s">
        <v>724</v>
      </c>
      <c s="35" t="s">
        <v>59</v>
      </c>
      <c s="6" t="s">
        <v>725</v>
      </c>
      <c s="36" t="s">
        <v>84</v>
      </c>
      <c s="37">
        <v>223.992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314</v>
      </c>
      <c>
        <f>(M38*21)/100</f>
      </c>
      <c t="s">
        <v>28</v>
      </c>
    </row>
    <row r="39" spans="1:5" ht="12.75">
      <c r="A39" s="35" t="s">
        <v>56</v>
      </c>
      <c r="E39" s="39" t="s">
        <v>726</v>
      </c>
    </row>
    <row r="40" spans="1:5" ht="38.25">
      <c r="A40" s="35" t="s">
        <v>58</v>
      </c>
      <c r="E40" s="40" t="s">
        <v>1537</v>
      </c>
    </row>
    <row r="41" spans="1:5" ht="12.75">
      <c r="A41" t="s">
        <v>60</v>
      </c>
      <c r="E41" s="39" t="s">
        <v>59</v>
      </c>
    </row>
    <row r="42" spans="1:16" ht="25.5">
      <c r="A42" t="s">
        <v>50</v>
      </c>
      <c s="34" t="s">
        <v>87</v>
      </c>
      <c s="34" t="s">
        <v>1105</v>
      </c>
      <c s="35" t="s">
        <v>59</v>
      </c>
      <c s="6" t="s">
        <v>1106</v>
      </c>
      <c s="36" t="s">
        <v>84</v>
      </c>
      <c s="37">
        <v>4.5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314</v>
      </c>
      <c>
        <f>(M42*21)/100</f>
      </c>
      <c t="s">
        <v>28</v>
      </c>
    </row>
    <row r="43" spans="1:5" ht="12.75">
      <c r="A43" s="35" t="s">
        <v>56</v>
      </c>
      <c r="E43" s="39" t="s">
        <v>1107</v>
      </c>
    </row>
    <row r="44" spans="1:5" ht="25.5">
      <c r="A44" s="35" t="s">
        <v>58</v>
      </c>
      <c r="E44" s="40" t="s">
        <v>1538</v>
      </c>
    </row>
    <row r="45" spans="1:5" ht="12.75">
      <c r="A45" t="s">
        <v>60</v>
      </c>
      <c r="E45" s="39" t="s">
        <v>1539</v>
      </c>
    </row>
    <row r="46" spans="1:16" ht="12.75">
      <c r="A46" t="s">
        <v>50</v>
      </c>
      <c s="34" t="s">
        <v>67</v>
      </c>
      <c s="34" t="s">
        <v>1540</v>
      </c>
      <c s="35" t="s">
        <v>59</v>
      </c>
      <c s="6" t="s">
        <v>1541</v>
      </c>
      <c s="36" t="s">
        <v>54</v>
      </c>
      <c s="37">
        <v>8.1</v>
      </c>
      <c s="36">
        <v>1</v>
      </c>
      <c s="36">
        <f>ROUND(G46*H46,6)</f>
      </c>
      <c r="L46" s="38">
        <v>0</v>
      </c>
      <c s="32">
        <f>ROUND(ROUND(L46,2)*ROUND(G46,3),2)</f>
      </c>
      <c s="36" t="s">
        <v>314</v>
      </c>
      <c>
        <f>(M46*21)/100</f>
      </c>
      <c t="s">
        <v>28</v>
      </c>
    </row>
    <row r="47" spans="1:5" ht="12.75">
      <c r="A47" s="35" t="s">
        <v>56</v>
      </c>
      <c r="E47" s="39" t="s">
        <v>59</v>
      </c>
    </row>
    <row r="48" spans="1:5" ht="12.75">
      <c r="A48" s="35" t="s">
        <v>58</v>
      </c>
      <c r="E48" s="40" t="s">
        <v>1542</v>
      </c>
    </row>
    <row r="49" spans="1:5" ht="12.75">
      <c r="A49" t="s">
        <v>60</v>
      </c>
      <c r="E49" s="39" t="s">
        <v>59</v>
      </c>
    </row>
    <row r="50" spans="1:16" ht="25.5">
      <c r="A50" t="s">
        <v>50</v>
      </c>
      <c s="34" t="s">
        <v>90</v>
      </c>
      <c s="34" t="s">
        <v>366</v>
      </c>
      <c s="35" t="s">
        <v>367</v>
      </c>
      <c s="6" t="s">
        <v>368</v>
      </c>
      <c s="36" t="s">
        <v>54</v>
      </c>
      <c s="37">
        <v>476.078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28</v>
      </c>
    </row>
    <row r="51" spans="1:5" ht="25.5">
      <c r="A51" s="35" t="s">
        <v>56</v>
      </c>
      <c r="E51" s="39" t="s">
        <v>744</v>
      </c>
    </row>
    <row r="52" spans="1:5" ht="12.75">
      <c r="A52" s="35" t="s">
        <v>58</v>
      </c>
      <c r="E52" s="40" t="s">
        <v>1543</v>
      </c>
    </row>
    <row r="53" spans="1:5" ht="12.75">
      <c r="A53" t="s">
        <v>60</v>
      </c>
      <c r="E53" s="39" t="s">
        <v>59</v>
      </c>
    </row>
    <row r="54" spans="1:16" ht="25.5">
      <c r="A54" t="s">
        <v>50</v>
      </c>
      <c s="34" t="s">
        <v>95</v>
      </c>
      <c s="34" t="s">
        <v>1315</v>
      </c>
      <c s="35" t="s">
        <v>59</v>
      </c>
      <c s="6" t="s">
        <v>1316</v>
      </c>
      <c s="36" t="s">
        <v>84</v>
      </c>
      <c s="37">
        <v>314.88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314</v>
      </c>
      <c>
        <f>(M54*21)/100</f>
      </c>
      <c t="s">
        <v>28</v>
      </c>
    </row>
    <row r="55" spans="1:5" ht="12.75">
      <c r="A55" s="35" t="s">
        <v>56</v>
      </c>
      <c r="E55" s="39" t="s">
        <v>1544</v>
      </c>
    </row>
    <row r="56" spans="1:5" ht="25.5">
      <c r="A56" s="35" t="s">
        <v>58</v>
      </c>
      <c r="E56" s="40" t="s">
        <v>1545</v>
      </c>
    </row>
    <row r="57" spans="1:5" ht="12.75">
      <c r="A57" t="s">
        <v>60</v>
      </c>
      <c r="E57" s="39" t="s">
        <v>1546</v>
      </c>
    </row>
    <row r="58" spans="1:16" ht="25.5">
      <c r="A58" t="s">
        <v>50</v>
      </c>
      <c s="34" t="s">
        <v>101</v>
      </c>
      <c s="34" t="s">
        <v>749</v>
      </c>
      <c s="35" t="s">
        <v>59</v>
      </c>
      <c s="6" t="s">
        <v>750</v>
      </c>
      <c s="36" t="s">
        <v>84</v>
      </c>
      <c s="37">
        <v>97.952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314</v>
      </c>
      <c>
        <f>(M58*21)/100</f>
      </c>
      <c t="s">
        <v>28</v>
      </c>
    </row>
    <row r="59" spans="1:5" ht="12.75">
      <c r="A59" s="35" t="s">
        <v>56</v>
      </c>
      <c r="E59" s="39" t="s">
        <v>751</v>
      </c>
    </row>
    <row r="60" spans="1:5" ht="76.5">
      <c r="A60" s="35" t="s">
        <v>58</v>
      </c>
      <c r="E60" s="40" t="s">
        <v>1547</v>
      </c>
    </row>
    <row r="61" spans="1:5" ht="12.75">
      <c r="A61" t="s">
        <v>60</v>
      </c>
      <c r="E61" s="39" t="s">
        <v>59</v>
      </c>
    </row>
    <row r="62" spans="1:16" ht="12.75">
      <c r="A62" t="s">
        <v>50</v>
      </c>
      <c s="34" t="s">
        <v>106</v>
      </c>
      <c s="34" t="s">
        <v>1318</v>
      </c>
      <c s="35" t="s">
        <v>59</v>
      </c>
      <c s="6" t="s">
        <v>1319</v>
      </c>
      <c s="36" t="s">
        <v>54</v>
      </c>
      <c s="37">
        <v>13.608</v>
      </c>
      <c s="36">
        <v>1</v>
      </c>
      <c s="36">
        <f>ROUND(G62*H62,6)</f>
      </c>
      <c r="L62" s="38">
        <v>0</v>
      </c>
      <c s="32">
        <f>ROUND(ROUND(L62,2)*ROUND(G62,3),2)</f>
      </c>
      <c s="36" t="s">
        <v>314</v>
      </c>
      <c>
        <f>(M62*21)/100</f>
      </c>
      <c t="s">
        <v>28</v>
      </c>
    </row>
    <row r="63" spans="1:5" ht="12.75">
      <c r="A63" s="35" t="s">
        <v>56</v>
      </c>
      <c r="E63" s="39" t="s">
        <v>59</v>
      </c>
    </row>
    <row r="64" spans="1:5" ht="12.75">
      <c r="A64" s="35" t="s">
        <v>58</v>
      </c>
      <c r="E64" s="40" t="s">
        <v>1548</v>
      </c>
    </row>
    <row r="65" spans="1:5" ht="12.75">
      <c r="A65" t="s">
        <v>60</v>
      </c>
      <c r="E65" s="39" t="s">
        <v>59</v>
      </c>
    </row>
    <row r="66" spans="1:16" ht="25.5">
      <c r="A66" t="s">
        <v>50</v>
      </c>
      <c s="34" t="s">
        <v>110</v>
      </c>
      <c s="34" t="s">
        <v>1549</v>
      </c>
      <c s="35" t="s">
        <v>59</v>
      </c>
      <c s="6" t="s">
        <v>1550</v>
      </c>
      <c s="36" t="s">
        <v>173</v>
      </c>
      <c s="37">
        <v>200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314</v>
      </c>
      <c>
        <f>(M66*21)/100</f>
      </c>
      <c t="s">
        <v>28</v>
      </c>
    </row>
    <row r="67" spans="1:5" ht="12.75">
      <c r="A67" s="35" t="s">
        <v>56</v>
      </c>
      <c r="E67" s="39" t="s">
        <v>1551</v>
      </c>
    </row>
    <row r="68" spans="1:5" ht="12.75">
      <c r="A68" s="35" t="s">
        <v>58</v>
      </c>
      <c r="E68" s="40" t="s">
        <v>1552</v>
      </c>
    </row>
    <row r="69" spans="1:5" ht="12.75">
      <c r="A69" t="s">
        <v>60</v>
      </c>
      <c r="E69" s="39" t="s">
        <v>59</v>
      </c>
    </row>
    <row r="70" spans="1:13" ht="12.75">
      <c r="A70" t="s">
        <v>47</v>
      </c>
      <c r="C70" s="31" t="s">
        <v>28</v>
      </c>
      <c r="E70" s="33" t="s">
        <v>558</v>
      </c>
      <c r="J70" s="32">
        <f>0</f>
      </c>
      <c s="32">
        <f>0</f>
      </c>
      <c s="32">
        <f>0+L71+L75+L79</f>
      </c>
      <c s="32">
        <f>0+M71+M75+M79</f>
      </c>
    </row>
    <row r="71" spans="1:16" ht="25.5">
      <c r="A71" t="s">
        <v>50</v>
      </c>
      <c s="34" t="s">
        <v>114</v>
      </c>
      <c s="34" t="s">
        <v>1553</v>
      </c>
      <c s="35" t="s">
        <v>59</v>
      </c>
      <c s="6" t="s">
        <v>1554</v>
      </c>
      <c s="36" t="s">
        <v>84</v>
      </c>
      <c s="37">
        <v>48.72</v>
      </c>
      <c s="36">
        <v>2.16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28</v>
      </c>
    </row>
    <row r="72" spans="1:5" ht="12.75">
      <c r="A72" s="35" t="s">
        <v>56</v>
      </c>
      <c r="E72" s="39" t="s">
        <v>59</v>
      </c>
    </row>
    <row r="73" spans="1:5" ht="12.75">
      <c r="A73" s="35" t="s">
        <v>58</v>
      </c>
      <c r="E73" s="40" t="s">
        <v>1555</v>
      </c>
    </row>
    <row r="74" spans="1:5" ht="12.75">
      <c r="A74" t="s">
        <v>60</v>
      </c>
      <c r="E74" s="39" t="s">
        <v>1556</v>
      </c>
    </row>
    <row r="75" spans="1:16" ht="12.75">
      <c r="A75" t="s">
        <v>50</v>
      </c>
      <c s="34" t="s">
        <v>138</v>
      </c>
      <c s="34" t="s">
        <v>1557</v>
      </c>
      <c s="35" t="s">
        <v>59</v>
      </c>
      <c s="6" t="s">
        <v>1558</v>
      </c>
      <c s="36" t="s">
        <v>98</v>
      </c>
      <c s="37">
        <v>7</v>
      </c>
      <c s="36">
        <v>0.11754</v>
      </c>
      <c s="36">
        <f>ROUND(G75*H75,6)</f>
      </c>
      <c r="L75" s="38">
        <v>0</v>
      </c>
      <c s="32">
        <f>ROUND(ROUND(L75,2)*ROUND(G75,3),2)</f>
      </c>
      <c s="36" t="s">
        <v>314</v>
      </c>
      <c>
        <f>(M75*21)/100</f>
      </c>
      <c t="s">
        <v>28</v>
      </c>
    </row>
    <row r="76" spans="1:5" ht="12.75">
      <c r="A76" s="35" t="s">
        <v>56</v>
      </c>
      <c r="E76" s="39" t="s">
        <v>1559</v>
      </c>
    </row>
    <row r="77" spans="1:5" ht="12.75">
      <c r="A77" s="35" t="s">
        <v>58</v>
      </c>
      <c r="E77" s="40" t="s">
        <v>1560</v>
      </c>
    </row>
    <row r="78" spans="1:5" ht="12.75">
      <c r="A78" t="s">
        <v>60</v>
      </c>
      <c r="E78" s="39" t="s">
        <v>1561</v>
      </c>
    </row>
    <row r="79" spans="1:16" ht="12.75">
      <c r="A79" t="s">
        <v>50</v>
      </c>
      <c s="34" t="s">
        <v>118</v>
      </c>
      <c s="34" t="s">
        <v>1562</v>
      </c>
      <c s="35" t="s">
        <v>59</v>
      </c>
      <c s="6" t="s">
        <v>1563</v>
      </c>
      <c s="36" t="s">
        <v>98</v>
      </c>
      <c s="37">
        <v>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55</v>
      </c>
      <c>
        <f>(M79*21)/100</f>
      </c>
      <c t="s">
        <v>28</v>
      </c>
    </row>
    <row r="80" spans="1:5" ht="12.75">
      <c r="A80" s="35" t="s">
        <v>56</v>
      </c>
      <c r="E80" s="39" t="s">
        <v>59</v>
      </c>
    </row>
    <row r="81" spans="1:5" ht="12.75">
      <c r="A81" s="35" t="s">
        <v>58</v>
      </c>
      <c r="E81" s="40" t="s">
        <v>59</v>
      </c>
    </row>
    <row r="82" spans="1:5" ht="12.75">
      <c r="A82" t="s">
        <v>60</v>
      </c>
      <c r="E82" s="39" t="s">
        <v>59</v>
      </c>
    </row>
    <row r="83" spans="1:13" ht="12.75">
      <c r="A83" t="s">
        <v>47</v>
      </c>
      <c r="C83" s="31" t="s">
        <v>26</v>
      </c>
      <c r="E83" s="33" t="s">
        <v>375</v>
      </c>
      <c r="J83" s="32">
        <f>0</f>
      </c>
      <c s="32">
        <f>0</f>
      </c>
      <c s="32">
        <f>0+L84+L88</f>
      </c>
      <c s="32">
        <f>0+M84+M88</f>
      </c>
    </row>
    <row r="84" spans="1:16" ht="25.5">
      <c r="A84" t="s">
        <v>50</v>
      </c>
      <c s="34" t="s">
        <v>73</v>
      </c>
      <c s="34" t="s">
        <v>1564</v>
      </c>
      <c s="35" t="s">
        <v>59</v>
      </c>
      <c s="6" t="s">
        <v>1565</v>
      </c>
      <c s="36" t="s">
        <v>84</v>
      </c>
      <c s="37">
        <v>76.575</v>
      </c>
      <c s="36">
        <v>2.29496</v>
      </c>
      <c s="36">
        <f>ROUND(G84*H84,6)</f>
      </c>
      <c r="L84" s="38">
        <v>0</v>
      </c>
      <c s="32">
        <f>ROUND(ROUND(L84,2)*ROUND(G84,3),2)</f>
      </c>
      <c s="36" t="s">
        <v>314</v>
      </c>
      <c>
        <f>(M84*21)/100</f>
      </c>
      <c t="s">
        <v>28</v>
      </c>
    </row>
    <row r="85" spans="1:5" ht="12.75">
      <c r="A85" s="35" t="s">
        <v>56</v>
      </c>
      <c r="E85" s="39" t="s">
        <v>1566</v>
      </c>
    </row>
    <row r="86" spans="1:5" ht="12.75">
      <c r="A86" s="35" t="s">
        <v>58</v>
      </c>
      <c r="E86" s="40" t="s">
        <v>1567</v>
      </c>
    </row>
    <row r="87" spans="1:5" ht="12.75">
      <c r="A87" t="s">
        <v>60</v>
      </c>
      <c r="E87" s="39" t="s">
        <v>1568</v>
      </c>
    </row>
    <row r="88" spans="1:16" ht="25.5">
      <c r="A88" t="s">
        <v>50</v>
      </c>
      <c s="34" t="s">
        <v>211</v>
      </c>
      <c s="34" t="s">
        <v>1569</v>
      </c>
      <c s="35" t="s">
        <v>59</v>
      </c>
      <c s="6" t="s">
        <v>1570</v>
      </c>
      <c s="36" t="s">
        <v>84</v>
      </c>
      <c s="37">
        <v>20.025</v>
      </c>
      <c s="36">
        <v>0.01496</v>
      </c>
      <c s="36">
        <f>ROUND(G88*H88,6)</f>
      </c>
      <c r="L88" s="38">
        <v>0</v>
      </c>
      <c s="32">
        <f>ROUND(ROUND(L88,2)*ROUND(G88,3),2)</f>
      </c>
      <c s="36" t="s">
        <v>314</v>
      </c>
      <c>
        <f>(M88*21)/100</f>
      </c>
      <c t="s">
        <v>28</v>
      </c>
    </row>
    <row r="89" spans="1:5" ht="12.75">
      <c r="A89" s="35" t="s">
        <v>56</v>
      </c>
      <c r="E89" s="39" t="s">
        <v>1571</v>
      </c>
    </row>
    <row r="90" spans="1:5" ht="12.75">
      <c r="A90" s="35" t="s">
        <v>58</v>
      </c>
      <c r="E90" s="40" t="s">
        <v>1572</v>
      </c>
    </row>
    <row r="91" spans="1:5" ht="12.75">
      <c r="A91" t="s">
        <v>60</v>
      </c>
      <c r="E91" s="39" t="s">
        <v>1573</v>
      </c>
    </row>
    <row r="92" spans="1:13" ht="12.75">
      <c r="A92" t="s">
        <v>47</v>
      </c>
      <c r="C92" s="31" t="s">
        <v>1574</v>
      </c>
      <c r="E92" s="33" t="s">
        <v>1575</v>
      </c>
      <c r="J92" s="32">
        <f>0</f>
      </c>
      <c s="32">
        <f>0</f>
      </c>
      <c s="32">
        <f>0+L93</f>
      </c>
      <c s="32">
        <f>0+M93</f>
      </c>
    </row>
    <row r="93" spans="1:16" ht="25.5">
      <c r="A93" t="s">
        <v>50</v>
      </c>
      <c s="34" t="s">
        <v>272</v>
      </c>
      <c s="34" t="s">
        <v>1576</v>
      </c>
      <c s="35" t="s">
        <v>59</v>
      </c>
      <c s="6" t="s">
        <v>1577</v>
      </c>
      <c s="36" t="s">
        <v>93</v>
      </c>
      <c s="37">
        <v>110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314</v>
      </c>
      <c>
        <f>(M93*21)/100</f>
      </c>
      <c t="s">
        <v>28</v>
      </c>
    </row>
    <row r="94" spans="1:5" ht="12.75">
      <c r="A94" s="35" t="s">
        <v>56</v>
      </c>
      <c r="E94" s="39" t="s">
        <v>1578</v>
      </c>
    </row>
    <row r="95" spans="1:5" ht="12.75">
      <c r="A95" s="35" t="s">
        <v>58</v>
      </c>
      <c r="E95" s="40" t="s">
        <v>1579</v>
      </c>
    </row>
    <row r="96" spans="1:5" ht="12.75">
      <c r="A96" t="s">
        <v>60</v>
      </c>
      <c r="E96" s="39" t="s">
        <v>1580</v>
      </c>
    </row>
    <row r="97" spans="1:13" ht="12.75">
      <c r="A97" t="s">
        <v>47</v>
      </c>
      <c r="C97" s="31" t="s">
        <v>79</v>
      </c>
      <c r="E97" s="33" t="s">
        <v>149</v>
      </c>
      <c r="J97" s="32">
        <f>0</f>
      </c>
      <c s="32">
        <f>0</f>
      </c>
      <c s="32">
        <f>0+L98+L102+L106+L110+L114+L118</f>
      </c>
      <c s="32">
        <f>0+M98+M102+M106+M110+M114+M118</f>
      </c>
    </row>
    <row r="98" spans="1:16" ht="12.75">
      <c r="A98" t="s">
        <v>50</v>
      </c>
      <c s="34" t="s">
        <v>216</v>
      </c>
      <c s="34" t="s">
        <v>1581</v>
      </c>
      <c s="35" t="s">
        <v>59</v>
      </c>
      <c s="6" t="s">
        <v>1582</v>
      </c>
      <c s="36" t="s">
        <v>84</v>
      </c>
      <c s="37">
        <v>54.936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314</v>
      </c>
      <c>
        <f>(M98*21)/100</f>
      </c>
      <c t="s">
        <v>28</v>
      </c>
    </row>
    <row r="99" spans="1:5" ht="12.75">
      <c r="A99" s="35" t="s">
        <v>56</v>
      </c>
      <c r="E99" s="39" t="s">
        <v>1583</v>
      </c>
    </row>
    <row r="100" spans="1:5" ht="12.75">
      <c r="A100" s="35" t="s">
        <v>58</v>
      </c>
      <c r="E100" s="40" t="s">
        <v>1584</v>
      </c>
    </row>
    <row r="101" spans="1:5" ht="12.75">
      <c r="A101" t="s">
        <v>60</v>
      </c>
      <c r="E101" s="39" t="s">
        <v>59</v>
      </c>
    </row>
    <row r="102" spans="1:16" ht="12.75">
      <c r="A102" t="s">
        <v>50</v>
      </c>
      <c s="34" t="s">
        <v>219</v>
      </c>
      <c s="34" t="s">
        <v>1585</v>
      </c>
      <c s="35" t="s">
        <v>59</v>
      </c>
      <c s="6" t="s">
        <v>1586</v>
      </c>
      <c s="36" t="s">
        <v>54</v>
      </c>
      <c s="37">
        <v>10.439</v>
      </c>
      <c s="36">
        <v>1</v>
      </c>
      <c s="36">
        <f>ROUND(G102*H102,6)</f>
      </c>
      <c r="L102" s="38">
        <v>0</v>
      </c>
      <c s="32">
        <f>ROUND(ROUND(L102,2)*ROUND(G102,3),2)</f>
      </c>
      <c s="36" t="s">
        <v>314</v>
      </c>
      <c>
        <f>(M102*21)/100</f>
      </c>
      <c t="s">
        <v>28</v>
      </c>
    </row>
    <row r="103" spans="1:5" ht="12.75">
      <c r="A103" s="35" t="s">
        <v>56</v>
      </c>
      <c r="E103" s="39" t="s">
        <v>59</v>
      </c>
    </row>
    <row r="104" spans="1:5" ht="25.5">
      <c r="A104" s="35" t="s">
        <v>58</v>
      </c>
      <c r="E104" s="40" t="s">
        <v>1587</v>
      </c>
    </row>
    <row r="105" spans="1:5" ht="12.75">
      <c r="A105" t="s">
        <v>60</v>
      </c>
      <c r="E105" s="39" t="s">
        <v>59</v>
      </c>
    </row>
    <row r="106" spans="1:16" ht="12.75">
      <c r="A106" t="s">
        <v>50</v>
      </c>
      <c s="34" t="s">
        <v>223</v>
      </c>
      <c s="34" t="s">
        <v>1199</v>
      </c>
      <c s="35" t="s">
        <v>59</v>
      </c>
      <c s="6" t="s">
        <v>1200</v>
      </c>
      <c s="36" t="s">
        <v>93</v>
      </c>
      <c s="37">
        <v>350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314</v>
      </c>
      <c>
        <f>(M106*21)/100</f>
      </c>
      <c t="s">
        <v>28</v>
      </c>
    </row>
    <row r="107" spans="1:5" ht="12.75">
      <c r="A107" s="35" t="s">
        <v>56</v>
      </c>
      <c r="E107" s="39" t="s">
        <v>1201</v>
      </c>
    </row>
    <row r="108" spans="1:5" ht="12.75">
      <c r="A108" s="35" t="s">
        <v>58</v>
      </c>
      <c r="E108" s="40" t="s">
        <v>59</v>
      </c>
    </row>
    <row r="109" spans="1:5" ht="12.75">
      <c r="A109" t="s">
        <v>60</v>
      </c>
      <c r="E109" s="39" t="s">
        <v>59</v>
      </c>
    </row>
    <row r="110" spans="1:16" ht="25.5">
      <c r="A110" t="s">
        <v>50</v>
      </c>
      <c s="34" t="s">
        <v>226</v>
      </c>
      <c s="34" t="s">
        <v>1588</v>
      </c>
      <c s="35" t="s">
        <v>59</v>
      </c>
      <c s="6" t="s">
        <v>1589</v>
      </c>
      <c s="36" t="s">
        <v>173</v>
      </c>
      <c s="37">
        <v>200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314</v>
      </c>
      <c>
        <f>(M110*21)/100</f>
      </c>
      <c t="s">
        <v>28</v>
      </c>
    </row>
    <row r="111" spans="1:5" ht="12.75">
      <c r="A111" s="35" t="s">
        <v>56</v>
      </c>
      <c r="E111" s="39" t="s">
        <v>1590</v>
      </c>
    </row>
    <row r="112" spans="1:5" ht="12.75">
      <c r="A112" s="35" t="s">
        <v>58</v>
      </c>
      <c r="E112" s="40" t="s">
        <v>1591</v>
      </c>
    </row>
    <row r="113" spans="1:5" ht="12.75">
      <c r="A113" t="s">
        <v>60</v>
      </c>
      <c r="E113" s="39" t="s">
        <v>1592</v>
      </c>
    </row>
    <row r="114" spans="1:16" ht="25.5">
      <c r="A114" t="s">
        <v>50</v>
      </c>
      <c s="34" t="s">
        <v>230</v>
      </c>
      <c s="34" t="s">
        <v>1593</v>
      </c>
      <c s="35" t="s">
        <v>59</v>
      </c>
      <c s="6" t="s">
        <v>1594</v>
      </c>
      <c s="36" t="s">
        <v>173</v>
      </c>
      <c s="37">
        <v>30</v>
      </c>
      <c s="36">
        <v>0.0835</v>
      </c>
      <c s="36">
        <f>ROUND(G114*H114,6)</f>
      </c>
      <c r="L114" s="38">
        <v>0</v>
      </c>
      <c s="32">
        <f>ROUND(ROUND(L114,2)*ROUND(G114,3),2)</f>
      </c>
      <c s="36" t="s">
        <v>314</v>
      </c>
      <c>
        <f>(M114*21)/100</f>
      </c>
      <c t="s">
        <v>28</v>
      </c>
    </row>
    <row r="115" spans="1:5" ht="12.75">
      <c r="A115" s="35" t="s">
        <v>56</v>
      </c>
      <c r="E115" s="39" t="s">
        <v>1595</v>
      </c>
    </row>
    <row r="116" spans="1:5" ht="12.75">
      <c r="A116" s="35" t="s">
        <v>58</v>
      </c>
      <c r="E116" s="40" t="s">
        <v>1596</v>
      </c>
    </row>
    <row r="117" spans="1:5" ht="12.75">
      <c r="A117" t="s">
        <v>60</v>
      </c>
      <c r="E117" s="39" t="s">
        <v>1561</v>
      </c>
    </row>
    <row r="118" spans="1:16" ht="12.75">
      <c r="A118" t="s">
        <v>50</v>
      </c>
      <c s="34" t="s">
        <v>233</v>
      </c>
      <c s="34" t="s">
        <v>1597</v>
      </c>
      <c s="35" t="s">
        <v>59</v>
      </c>
      <c s="6" t="s">
        <v>1598</v>
      </c>
      <c s="36" t="s">
        <v>173</v>
      </c>
      <c s="37">
        <v>30</v>
      </c>
      <c s="36">
        <v>3.225</v>
      </c>
      <c s="36">
        <f>ROUND(G118*H118,6)</f>
      </c>
      <c r="L118" s="38">
        <v>0</v>
      </c>
      <c s="32">
        <f>ROUND(ROUND(L118,2)*ROUND(G118,3),2)</f>
      </c>
      <c s="36" t="s">
        <v>55</v>
      </c>
      <c>
        <f>(M118*21)/100</f>
      </c>
      <c t="s">
        <v>28</v>
      </c>
    </row>
    <row r="119" spans="1:5" ht="12.75">
      <c r="A119" s="35" t="s">
        <v>56</v>
      </c>
      <c r="E119" s="39" t="s">
        <v>59</v>
      </c>
    </row>
    <row r="120" spans="1:5" ht="12.75">
      <c r="A120" s="35" t="s">
        <v>58</v>
      </c>
      <c r="E120" s="40" t="s">
        <v>253</v>
      </c>
    </row>
    <row r="121" spans="1:5" ht="12.75">
      <c r="A121" t="s">
        <v>60</v>
      </c>
      <c r="E121" s="39" t="s">
        <v>1599</v>
      </c>
    </row>
    <row r="122" spans="1:13" ht="12.75">
      <c r="A122" t="s">
        <v>47</v>
      </c>
      <c r="C122" s="31" t="s">
        <v>27</v>
      </c>
      <c r="E122" s="33" t="s">
        <v>1600</v>
      </c>
      <c r="J122" s="32">
        <f>0</f>
      </c>
      <c s="32">
        <f>0</f>
      </c>
      <c s="32">
        <f>0+L123</f>
      </c>
      <c s="32">
        <f>0+M123</f>
      </c>
    </row>
    <row r="123" spans="1:16" ht="12.75">
      <c r="A123" t="s">
        <v>50</v>
      </c>
      <c s="34" t="s">
        <v>236</v>
      </c>
      <c s="34" t="s">
        <v>1601</v>
      </c>
      <c s="35" t="s">
        <v>59</v>
      </c>
      <c s="6" t="s">
        <v>1602</v>
      </c>
      <c s="36" t="s">
        <v>173</v>
      </c>
      <c s="37">
        <v>231</v>
      </c>
      <c s="36">
        <v>0.000165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28</v>
      </c>
    </row>
    <row r="124" spans="1:5" ht="12.75">
      <c r="A124" s="35" t="s">
        <v>56</v>
      </c>
      <c r="E124" s="39" t="s">
        <v>59</v>
      </c>
    </row>
    <row r="125" spans="1:5" ht="12.75">
      <c r="A125" s="35" t="s">
        <v>58</v>
      </c>
      <c r="E125" s="40" t="s">
        <v>1603</v>
      </c>
    </row>
    <row r="126" spans="1:5" ht="12.75">
      <c r="A126" t="s">
        <v>60</v>
      </c>
      <c r="E126" s="39" t="s">
        <v>1604</v>
      </c>
    </row>
    <row r="127" spans="1:13" ht="12.75">
      <c r="A127" t="s">
        <v>47</v>
      </c>
      <c r="C127" s="31" t="s">
        <v>1605</v>
      </c>
      <c r="E127" s="33" t="s">
        <v>1606</v>
      </c>
      <c r="J127" s="32">
        <f>0</f>
      </c>
      <c s="32">
        <f>0</f>
      </c>
      <c s="32">
        <f>0+L128</f>
      </c>
      <c s="32">
        <f>0+M128</f>
      </c>
    </row>
    <row r="128" spans="1:16" ht="25.5">
      <c r="A128" t="s">
        <v>50</v>
      </c>
      <c s="34" t="s">
        <v>269</v>
      </c>
      <c s="34" t="s">
        <v>1607</v>
      </c>
      <c s="35" t="s">
        <v>59</v>
      </c>
      <c s="6" t="s">
        <v>1608</v>
      </c>
      <c s="36" t="s">
        <v>93</v>
      </c>
      <c s="37">
        <v>110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55</v>
      </c>
      <c>
        <f>(M128*21)/100</f>
      </c>
      <c t="s">
        <v>28</v>
      </c>
    </row>
    <row r="129" spans="1:5" ht="12.75">
      <c r="A129" s="35" t="s">
        <v>56</v>
      </c>
      <c r="E129" s="39" t="s">
        <v>59</v>
      </c>
    </row>
    <row r="130" spans="1:5" ht="12.75">
      <c r="A130" s="35" t="s">
        <v>58</v>
      </c>
      <c r="E130" s="40" t="s">
        <v>59</v>
      </c>
    </row>
    <row r="131" spans="1:5" ht="12.75">
      <c r="A131" t="s">
        <v>60</v>
      </c>
      <c r="E131" s="39" t="s">
        <v>1609</v>
      </c>
    </row>
    <row r="132" spans="1:13" ht="12.75">
      <c r="A132" t="s">
        <v>47</v>
      </c>
      <c r="C132" s="31" t="s">
        <v>87</v>
      </c>
      <c r="E132" s="33" t="s">
        <v>965</v>
      </c>
      <c r="J132" s="32">
        <f>0</f>
      </c>
      <c s="32">
        <f>0</f>
      </c>
      <c s="32">
        <f>0+L133+L137+L141</f>
      </c>
      <c s="32">
        <f>0+M133+M137+M141</f>
      </c>
    </row>
    <row r="133" spans="1:16" ht="25.5">
      <c r="A133" t="s">
        <v>50</v>
      </c>
      <c s="34" t="s">
        <v>242</v>
      </c>
      <c s="34" t="s">
        <v>1610</v>
      </c>
      <c s="35" t="s">
        <v>59</v>
      </c>
      <c s="6" t="s">
        <v>1611</v>
      </c>
      <c s="36" t="s">
        <v>173</v>
      </c>
      <c s="37">
        <v>37.44</v>
      </c>
      <c s="36">
        <v>0.09454</v>
      </c>
      <c s="36">
        <f>ROUND(G133*H133,6)</f>
      </c>
      <c r="L133" s="38">
        <v>0</v>
      </c>
      <c s="32">
        <f>ROUND(ROUND(L133,2)*ROUND(G133,3),2)</f>
      </c>
      <c s="36" t="s">
        <v>314</v>
      </c>
      <c>
        <f>(M133*21)/100</f>
      </c>
      <c t="s">
        <v>28</v>
      </c>
    </row>
    <row r="134" spans="1:5" ht="12.75">
      <c r="A134" s="35" t="s">
        <v>56</v>
      </c>
      <c r="E134" s="39" t="s">
        <v>1612</v>
      </c>
    </row>
    <row r="135" spans="1:5" ht="12.75">
      <c r="A135" s="35" t="s">
        <v>58</v>
      </c>
      <c r="E135" s="40" t="s">
        <v>1613</v>
      </c>
    </row>
    <row r="136" spans="1:5" ht="12.75">
      <c r="A136" t="s">
        <v>60</v>
      </c>
      <c r="E136" s="39" t="s">
        <v>59</v>
      </c>
    </row>
    <row r="137" spans="1:16" ht="12.75">
      <c r="A137" t="s">
        <v>50</v>
      </c>
      <c s="34" t="s">
        <v>249</v>
      </c>
      <c s="34" t="s">
        <v>984</v>
      </c>
      <c s="35" t="s">
        <v>59</v>
      </c>
      <c s="6" t="s">
        <v>985</v>
      </c>
      <c s="36" t="s">
        <v>851</v>
      </c>
      <c s="37">
        <v>70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314</v>
      </c>
      <c>
        <f>(M137*21)/100</f>
      </c>
      <c t="s">
        <v>28</v>
      </c>
    </row>
    <row r="138" spans="1:5" ht="12.75">
      <c r="A138" s="35" t="s">
        <v>56</v>
      </c>
      <c r="E138" s="39" t="s">
        <v>986</v>
      </c>
    </row>
    <row r="139" spans="1:5" ht="12.75">
      <c r="A139" s="35" t="s">
        <v>58</v>
      </c>
      <c r="E139" s="40" t="s">
        <v>912</v>
      </c>
    </row>
    <row r="140" spans="1:5" ht="12.75">
      <c r="A140" t="s">
        <v>60</v>
      </c>
      <c r="E140" s="39" t="s">
        <v>1614</v>
      </c>
    </row>
    <row r="141" spans="1:16" ht="25.5">
      <c r="A141" t="s">
        <v>50</v>
      </c>
      <c s="34" t="s">
        <v>253</v>
      </c>
      <c s="34" t="s">
        <v>1615</v>
      </c>
      <c s="35" t="s">
        <v>59</v>
      </c>
      <c s="6" t="s">
        <v>1616</v>
      </c>
      <c s="36" t="s">
        <v>84</v>
      </c>
      <c s="37">
        <v>22.25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314</v>
      </c>
      <c>
        <f>(M141*21)/100</f>
      </c>
      <c t="s">
        <v>28</v>
      </c>
    </row>
    <row r="142" spans="1:5" ht="12.75">
      <c r="A142" s="35" t="s">
        <v>56</v>
      </c>
      <c r="E142" s="39" t="s">
        <v>1617</v>
      </c>
    </row>
    <row r="143" spans="1:5" ht="12.75">
      <c r="A143" s="35" t="s">
        <v>58</v>
      </c>
      <c r="E143" s="40" t="s">
        <v>1618</v>
      </c>
    </row>
    <row r="144" spans="1:5" ht="12.75">
      <c r="A144" t="s">
        <v>60</v>
      </c>
      <c r="E144" s="39" t="s">
        <v>1619</v>
      </c>
    </row>
    <row r="145" spans="1:13" ht="12.75">
      <c r="A145" t="s">
        <v>47</v>
      </c>
      <c r="C145" s="31" t="s">
        <v>474</v>
      </c>
      <c r="E145" s="33" t="s">
        <v>475</v>
      </c>
      <c r="J145" s="32">
        <f>0</f>
      </c>
      <c s="32">
        <f>0</f>
      </c>
      <c s="32">
        <f>0+L146</f>
      </c>
      <c s="32">
        <f>0+M146</f>
      </c>
    </row>
    <row r="146" spans="1:16" ht="25.5">
      <c r="A146" t="s">
        <v>50</v>
      </c>
      <c s="34" t="s">
        <v>257</v>
      </c>
      <c s="34" t="s">
        <v>366</v>
      </c>
      <c s="35" t="s">
        <v>367</v>
      </c>
      <c s="6" t="s">
        <v>368</v>
      </c>
      <c s="36" t="s">
        <v>54</v>
      </c>
      <c s="37">
        <v>5.118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55</v>
      </c>
      <c>
        <f>(M146*21)/100</f>
      </c>
      <c t="s">
        <v>28</v>
      </c>
    </row>
    <row r="147" spans="1:5" ht="25.5">
      <c r="A147" s="35" t="s">
        <v>56</v>
      </c>
      <c r="E147" s="39" t="s">
        <v>744</v>
      </c>
    </row>
    <row r="148" spans="1:5" ht="12.75">
      <c r="A148" s="35" t="s">
        <v>58</v>
      </c>
      <c r="E148" s="40" t="s">
        <v>59</v>
      </c>
    </row>
    <row r="149" spans="1:5" ht="12.75">
      <c r="A149" t="s">
        <v>60</v>
      </c>
      <c r="E149" s="39" t="s">
        <v>59</v>
      </c>
    </row>
    <row r="150" spans="1:13" ht="12.75">
      <c r="A150" t="s">
        <v>47</v>
      </c>
      <c r="C150" s="31" t="s">
        <v>482</v>
      </c>
      <c r="E150" s="33" t="s">
        <v>483</v>
      </c>
      <c r="J150" s="32">
        <f>0</f>
      </c>
      <c s="32">
        <f>0</f>
      </c>
      <c s="32">
        <f>0+L151+L155</f>
      </c>
      <c s="32">
        <f>0+M151+M155</f>
      </c>
    </row>
    <row r="151" spans="1:16" ht="25.5">
      <c r="A151" t="s">
        <v>50</v>
      </c>
      <c s="34" t="s">
        <v>260</v>
      </c>
      <c s="34" t="s">
        <v>1620</v>
      </c>
      <c s="35" t="s">
        <v>59</v>
      </c>
      <c s="6" t="s">
        <v>1621</v>
      </c>
      <c s="36" t="s">
        <v>54</v>
      </c>
      <c s="37">
        <v>420.233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314</v>
      </c>
      <c>
        <f>(M151*21)/100</f>
      </c>
      <c t="s">
        <v>28</v>
      </c>
    </row>
    <row r="152" spans="1:5" ht="12.75">
      <c r="A152" s="35" t="s">
        <v>56</v>
      </c>
      <c r="E152" s="39" t="s">
        <v>1622</v>
      </c>
    </row>
    <row r="153" spans="1:5" ht="12.75">
      <c r="A153" s="35" t="s">
        <v>58</v>
      </c>
      <c r="E153" s="40" t="s">
        <v>59</v>
      </c>
    </row>
    <row r="154" spans="1:5" ht="12.75">
      <c r="A154" t="s">
        <v>60</v>
      </c>
      <c r="E154" s="39" t="s">
        <v>1609</v>
      </c>
    </row>
    <row r="155" spans="1:16" ht="25.5">
      <c r="A155" t="s">
        <v>50</v>
      </c>
      <c s="34" t="s">
        <v>264</v>
      </c>
      <c s="34" t="s">
        <v>1623</v>
      </c>
      <c s="35" t="s">
        <v>59</v>
      </c>
      <c s="6" t="s">
        <v>1624</v>
      </c>
      <c s="36" t="s">
        <v>54</v>
      </c>
      <c s="37">
        <v>420.233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314</v>
      </c>
      <c>
        <f>(M155*21)/100</f>
      </c>
      <c t="s">
        <v>28</v>
      </c>
    </row>
    <row r="156" spans="1:5" ht="12.75">
      <c r="A156" s="35" t="s">
        <v>56</v>
      </c>
      <c r="E156" s="39" t="s">
        <v>1625</v>
      </c>
    </row>
    <row r="157" spans="1:5" ht="12.75">
      <c r="A157" s="35" t="s">
        <v>58</v>
      </c>
      <c r="E157" s="40" t="s">
        <v>59</v>
      </c>
    </row>
    <row r="158" spans="1:5" ht="12.75">
      <c r="A158" t="s">
        <v>60</v>
      </c>
      <c r="E158" s="39" t="s">
        <v>1609</v>
      </c>
    </row>
    <row r="159" spans="1:13" ht="12.75">
      <c r="A159" t="s">
        <v>47</v>
      </c>
      <c r="C159" s="31" t="s">
        <v>488</v>
      </c>
      <c r="E159" s="33" t="s">
        <v>489</v>
      </c>
      <c r="J159" s="32">
        <f>0</f>
      </c>
      <c s="32">
        <f>0</f>
      </c>
      <c s="32">
        <f>0+L160+L164</f>
      </c>
      <c s="32">
        <f>0+M160+M164</f>
      </c>
    </row>
    <row r="160" spans="1:16" ht="12.75">
      <c r="A160" t="s">
        <v>50</v>
      </c>
      <c s="34" t="s">
        <v>275</v>
      </c>
      <c s="34" t="s">
        <v>1076</v>
      </c>
      <c s="35" t="s">
        <v>59</v>
      </c>
      <c s="6" t="s">
        <v>1077</v>
      </c>
      <c s="36" t="s">
        <v>505</v>
      </c>
      <c s="37">
        <v>3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55</v>
      </c>
      <c>
        <f>(M160*21)/100</f>
      </c>
      <c t="s">
        <v>28</v>
      </c>
    </row>
    <row r="161" spans="1:5" ht="12.75">
      <c r="A161" s="35" t="s">
        <v>56</v>
      </c>
      <c r="E161" s="39" t="s">
        <v>59</v>
      </c>
    </row>
    <row r="162" spans="1:5" ht="12.75">
      <c r="A162" s="35" t="s">
        <v>58</v>
      </c>
      <c r="E162" s="40" t="s">
        <v>1078</v>
      </c>
    </row>
    <row r="163" spans="1:5" ht="12.75">
      <c r="A163" t="s">
        <v>60</v>
      </c>
      <c r="E163" s="39" t="s">
        <v>59</v>
      </c>
    </row>
    <row r="164" spans="1:16" ht="12.75">
      <c r="A164" t="s">
        <v>50</v>
      </c>
      <c s="34" t="s">
        <v>278</v>
      </c>
      <c s="34" t="s">
        <v>1626</v>
      </c>
      <c s="35" t="s">
        <v>59</v>
      </c>
      <c s="6" t="s">
        <v>1627</v>
      </c>
      <c s="36" t="s">
        <v>98</v>
      </c>
      <c s="37">
        <v>1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55</v>
      </c>
      <c>
        <f>(M164*21)/100</f>
      </c>
      <c t="s">
        <v>28</v>
      </c>
    </row>
    <row r="165" spans="1:5" ht="12.75">
      <c r="A165" s="35" t="s">
        <v>56</v>
      </c>
      <c r="E165" s="39" t="s">
        <v>59</v>
      </c>
    </row>
    <row r="166" spans="1:5" ht="12.75">
      <c r="A166" s="35" t="s">
        <v>58</v>
      </c>
      <c r="E166" s="40" t="s">
        <v>59</v>
      </c>
    </row>
    <row r="167" spans="1:5" ht="12.75">
      <c r="A167" t="s">
        <v>60</v>
      </c>
      <c r="E167" s="39" t="s">
        <v>59</v>
      </c>
    </row>
    <row r="168" spans="1:13" ht="12.75">
      <c r="A168" t="s">
        <v>47</v>
      </c>
      <c r="C168" s="31" t="s">
        <v>1628</v>
      </c>
      <c r="E168" s="33" t="s">
        <v>1629</v>
      </c>
      <c r="J168" s="32">
        <f>0</f>
      </c>
      <c s="32">
        <f>0</f>
      </c>
      <c s="32">
        <f>0+L169</f>
      </c>
      <c s="32">
        <f>0+M169</f>
      </c>
    </row>
    <row r="169" spans="1:16" ht="12.75">
      <c r="A169" t="s">
        <v>50</v>
      </c>
      <c s="34" t="s">
        <v>283</v>
      </c>
      <c s="34" t="s">
        <v>1630</v>
      </c>
      <c s="35" t="s">
        <v>59</v>
      </c>
      <c s="6" t="s">
        <v>1631</v>
      </c>
      <c s="36" t="s">
        <v>505</v>
      </c>
      <c s="37">
        <v>1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55</v>
      </c>
      <c>
        <f>(M169*21)/100</f>
      </c>
      <c t="s">
        <v>28</v>
      </c>
    </row>
    <row r="170" spans="1:5" ht="12.75">
      <c r="A170" s="35" t="s">
        <v>56</v>
      </c>
      <c r="E170" s="39" t="s">
        <v>1632</v>
      </c>
    </row>
    <row r="171" spans="1:5" ht="12.75">
      <c r="A171" s="35" t="s">
        <v>58</v>
      </c>
      <c r="E171" s="40" t="s">
        <v>59</v>
      </c>
    </row>
    <row r="172" spans="1:5" ht="12.75">
      <c r="A172" t="s">
        <v>60</v>
      </c>
      <c r="E172" s="39" t="s">
        <v>59</v>
      </c>
    </row>
    <row r="173" spans="1:13" ht="12.75">
      <c r="A173" t="s">
        <v>47</v>
      </c>
      <c r="C173" s="31" t="s">
        <v>501</v>
      </c>
      <c r="E173" s="33" t="s">
        <v>502</v>
      </c>
      <c r="J173" s="32">
        <f>0</f>
      </c>
      <c s="32">
        <f>0</f>
      </c>
      <c s="32">
        <f>0+L174</f>
      </c>
      <c s="32">
        <f>0+M174</f>
      </c>
    </row>
    <row r="174" spans="1:16" ht="12.75">
      <c r="A174" t="s">
        <v>50</v>
      </c>
      <c s="34" t="s">
        <v>291</v>
      </c>
      <c s="34" t="s">
        <v>1633</v>
      </c>
      <c s="35" t="s">
        <v>59</v>
      </c>
      <c s="6" t="s">
        <v>1634</v>
      </c>
      <c s="36" t="s">
        <v>505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314</v>
      </c>
      <c>
        <f>(M174*21)/100</f>
      </c>
      <c t="s">
        <v>28</v>
      </c>
    </row>
    <row r="175" spans="1:5" ht="12.75">
      <c r="A175" s="35" t="s">
        <v>56</v>
      </c>
      <c r="E175" s="39" t="s">
        <v>1635</v>
      </c>
    </row>
    <row r="176" spans="1:5" ht="12.75">
      <c r="A176" s="35" t="s">
        <v>58</v>
      </c>
      <c r="E176" s="40" t="s">
        <v>59</v>
      </c>
    </row>
    <row r="177" spans="1:5" ht="25.5">
      <c r="A177" t="s">
        <v>60</v>
      </c>
      <c r="E177" s="39" t="s">
        <v>1636</v>
      </c>
    </row>
    <row r="178" spans="1:13" ht="12.75">
      <c r="A178" t="s">
        <v>47</v>
      </c>
      <c r="C178" s="31" t="s">
        <v>527</v>
      </c>
      <c r="E178" s="33" t="s">
        <v>1637</v>
      </c>
      <c r="J178" s="32">
        <f>0</f>
      </c>
      <c s="32">
        <f>0</f>
      </c>
      <c s="32">
        <f>0+L179</f>
      </c>
      <c s="32">
        <f>0+M179</f>
      </c>
    </row>
    <row r="179" spans="1:16" ht="12.75">
      <c r="A179" t="s">
        <v>50</v>
      </c>
      <c s="34" t="s">
        <v>294</v>
      </c>
      <c s="34" t="s">
        <v>1638</v>
      </c>
      <c s="35" t="s">
        <v>59</v>
      </c>
      <c s="6" t="s">
        <v>1639</v>
      </c>
      <c s="36" t="s">
        <v>505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314</v>
      </c>
      <c>
        <f>(M179*21)/100</f>
      </c>
      <c t="s">
        <v>28</v>
      </c>
    </row>
    <row r="180" spans="1:5" ht="12.75">
      <c r="A180" s="35" t="s">
        <v>56</v>
      </c>
      <c r="E180" s="39" t="s">
        <v>1640</v>
      </c>
    </row>
    <row r="181" spans="1:5" ht="12.75">
      <c r="A181" s="35" t="s">
        <v>58</v>
      </c>
      <c r="E181" s="40" t="s">
        <v>1641</v>
      </c>
    </row>
    <row r="182" spans="1:5" ht="12.75">
      <c r="A182" t="s">
        <v>60</v>
      </c>
      <c r="E182" s="39" t="s">
        <v>1642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306</v>
      </c>
      <c r="E4" s="26" t="s">
        <v>307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COUNTIFS(L8:L70,"=0",A8:A70,"P")+COUNTIFS(L8:L70,"",A8:A70,"P")+SUM(Q8:Q70)</f>
      </c>
    </row>
    <row r="8" spans="1:13" ht="12.75">
      <c r="A8" t="s">
        <v>45</v>
      </c>
      <c r="C8" s="28" t="s">
        <v>1645</v>
      </c>
      <c r="E8" s="30" t="s">
        <v>1644</v>
      </c>
      <c r="J8" s="29">
        <f>0+J9+J34+J43+J64+J69</f>
      </c>
      <c s="29">
        <f>0+K9+K34+K43+K64+K69</f>
      </c>
      <c s="29">
        <f>0+L9+L34+L43+L64+L69</f>
      </c>
      <c s="29">
        <f>0+M9+M34+M43+M64+M69</f>
      </c>
    </row>
    <row r="9" spans="1:13" ht="12.75">
      <c r="A9" t="s">
        <v>47</v>
      </c>
      <c r="C9" s="31" t="s">
        <v>123</v>
      </c>
      <c r="E9" s="33" t="s">
        <v>545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50</v>
      </c>
      <c s="34" t="s">
        <v>123</v>
      </c>
      <c s="34" t="s">
        <v>1152</v>
      </c>
      <c s="35" t="s">
        <v>59</v>
      </c>
      <c s="6" t="s">
        <v>1153</v>
      </c>
      <c s="36" t="s">
        <v>173</v>
      </c>
      <c s="37">
        <v>245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314</v>
      </c>
      <c>
        <f>(M10*21)/100</f>
      </c>
      <c t="s">
        <v>28</v>
      </c>
    </row>
    <row r="11" spans="1:5" ht="12.75">
      <c r="A11" s="35" t="s">
        <v>56</v>
      </c>
      <c r="E11" s="39" t="s">
        <v>1154</v>
      </c>
    </row>
    <row r="12" spans="1:5" ht="38.25">
      <c r="A12" s="35" t="s">
        <v>58</v>
      </c>
      <c r="E12" s="40" t="s">
        <v>1646</v>
      </c>
    </row>
    <row r="13" spans="1:5" ht="12.75">
      <c r="A13" t="s">
        <v>60</v>
      </c>
      <c r="E13" s="39" t="s">
        <v>59</v>
      </c>
    </row>
    <row r="14" spans="1:16" ht="25.5">
      <c r="A14" t="s">
        <v>50</v>
      </c>
      <c s="34" t="s">
        <v>28</v>
      </c>
      <c s="34" t="s">
        <v>1156</v>
      </c>
      <c s="35" t="s">
        <v>59</v>
      </c>
      <c s="6" t="s">
        <v>1157</v>
      </c>
      <c s="36" t="s">
        <v>173</v>
      </c>
      <c s="37">
        <v>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314</v>
      </c>
      <c>
        <f>(M14*21)/100</f>
      </c>
      <c t="s">
        <v>28</v>
      </c>
    </row>
    <row r="15" spans="1:5" ht="12.75">
      <c r="A15" s="35" t="s">
        <v>56</v>
      </c>
      <c r="E15" s="39" t="s">
        <v>1158</v>
      </c>
    </row>
    <row r="16" spans="1:5" ht="12.75">
      <c r="A16" s="35" t="s">
        <v>58</v>
      </c>
      <c r="E16" s="40" t="s">
        <v>1647</v>
      </c>
    </row>
    <row r="17" spans="1:5" ht="12.75">
      <c r="A17" t="s">
        <v>60</v>
      </c>
      <c r="E17" s="39" t="s">
        <v>1648</v>
      </c>
    </row>
    <row r="18" spans="1:16" ht="25.5">
      <c r="A18" t="s">
        <v>50</v>
      </c>
      <c s="34" t="s">
        <v>26</v>
      </c>
      <c s="34" t="s">
        <v>1649</v>
      </c>
      <c s="35" t="s">
        <v>59</v>
      </c>
      <c s="6" t="s">
        <v>1650</v>
      </c>
      <c s="36" t="s">
        <v>93</v>
      </c>
      <c s="37">
        <v>270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314</v>
      </c>
      <c>
        <f>(M18*21)/100</f>
      </c>
      <c t="s">
        <v>28</v>
      </c>
    </row>
    <row r="19" spans="1:5" ht="12.75">
      <c r="A19" s="35" t="s">
        <v>56</v>
      </c>
      <c r="E19" s="39" t="s">
        <v>1651</v>
      </c>
    </row>
    <row r="20" spans="1:5" ht="25.5">
      <c r="A20" s="35" t="s">
        <v>58</v>
      </c>
      <c r="E20" s="40" t="s">
        <v>1652</v>
      </c>
    </row>
    <row r="21" spans="1:5" ht="12.75">
      <c r="A21" t="s">
        <v>60</v>
      </c>
      <c r="E21" s="39" t="s">
        <v>59</v>
      </c>
    </row>
    <row r="22" spans="1:16" ht="25.5">
      <c r="A22" t="s">
        <v>50</v>
      </c>
      <c s="34" t="s">
        <v>160</v>
      </c>
      <c s="34" t="s">
        <v>1653</v>
      </c>
      <c s="35" t="s">
        <v>59</v>
      </c>
      <c s="6" t="s">
        <v>1654</v>
      </c>
      <c s="36" t="s">
        <v>84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314</v>
      </c>
      <c>
        <f>(M22*21)/100</f>
      </c>
      <c t="s">
        <v>28</v>
      </c>
    </row>
    <row r="23" spans="1:5" ht="12.75">
      <c r="A23" s="35" t="s">
        <v>56</v>
      </c>
      <c r="E23" s="39" t="s">
        <v>1655</v>
      </c>
    </row>
    <row r="24" spans="1:5" ht="12.75">
      <c r="A24" s="35" t="s">
        <v>58</v>
      </c>
      <c r="E24" s="40" t="s">
        <v>1656</v>
      </c>
    </row>
    <row r="25" spans="1:5" ht="12.75">
      <c r="A25" t="s">
        <v>60</v>
      </c>
      <c r="E25" s="39" t="s">
        <v>59</v>
      </c>
    </row>
    <row r="26" spans="1:16" ht="25.5">
      <c r="A26" t="s">
        <v>50</v>
      </c>
      <c s="34" t="s">
        <v>79</v>
      </c>
      <c s="34" t="s">
        <v>366</v>
      </c>
      <c s="35" t="s">
        <v>367</v>
      </c>
      <c s="6" t="s">
        <v>368</v>
      </c>
      <c s="36" t="s">
        <v>54</v>
      </c>
      <c s="37">
        <v>36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28</v>
      </c>
    </row>
    <row r="27" spans="1:5" ht="25.5">
      <c r="A27" s="35" t="s">
        <v>56</v>
      </c>
      <c r="E27" s="39" t="s">
        <v>744</v>
      </c>
    </row>
    <row r="28" spans="1:5" ht="12.75">
      <c r="A28" s="35" t="s">
        <v>58</v>
      </c>
      <c r="E28" s="40" t="s">
        <v>1657</v>
      </c>
    </row>
    <row r="29" spans="1:5" ht="12.75">
      <c r="A29" t="s">
        <v>60</v>
      </c>
      <c r="E29" s="39" t="s">
        <v>59</v>
      </c>
    </row>
    <row r="30" spans="1:16" ht="25.5">
      <c r="A30" t="s">
        <v>50</v>
      </c>
      <c s="34" t="s">
        <v>27</v>
      </c>
      <c s="34" t="s">
        <v>1658</v>
      </c>
      <c s="35" t="s">
        <v>59</v>
      </c>
      <c s="6" t="s">
        <v>1659</v>
      </c>
      <c s="36" t="s">
        <v>173</v>
      </c>
      <c s="37">
        <v>100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314</v>
      </c>
      <c>
        <f>(M30*21)/100</f>
      </c>
      <c t="s">
        <v>28</v>
      </c>
    </row>
    <row r="31" spans="1:5" ht="12.75">
      <c r="A31" s="35" t="s">
        <v>56</v>
      </c>
      <c r="E31" s="39" t="s">
        <v>1660</v>
      </c>
    </row>
    <row r="32" spans="1:5" ht="12.75">
      <c r="A32" s="35" t="s">
        <v>58</v>
      </c>
      <c r="E32" s="40" t="s">
        <v>59</v>
      </c>
    </row>
    <row r="33" spans="1:5" ht="12.75">
      <c r="A33" t="s">
        <v>60</v>
      </c>
      <c r="E33" s="39" t="s">
        <v>59</v>
      </c>
    </row>
    <row r="34" spans="1:13" ht="12.75">
      <c r="A34" t="s">
        <v>47</v>
      </c>
      <c r="C34" s="31" t="s">
        <v>87</v>
      </c>
      <c r="E34" s="33" t="s">
        <v>965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50</v>
      </c>
      <c s="34" t="s">
        <v>62</v>
      </c>
      <c s="34" t="s">
        <v>984</v>
      </c>
      <c s="35" t="s">
        <v>59</v>
      </c>
      <c s="6" t="s">
        <v>985</v>
      </c>
      <c s="36" t="s">
        <v>851</v>
      </c>
      <c s="37">
        <v>8.667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314</v>
      </c>
      <c>
        <f>(M35*21)/100</f>
      </c>
      <c t="s">
        <v>28</v>
      </c>
    </row>
    <row r="36" spans="1:5" ht="12.75">
      <c r="A36" s="35" t="s">
        <v>56</v>
      </c>
      <c r="E36" s="39" t="s">
        <v>986</v>
      </c>
    </row>
    <row r="37" spans="1:5" ht="12.75">
      <c r="A37" s="35" t="s">
        <v>58</v>
      </c>
      <c r="E37" s="40" t="s">
        <v>1661</v>
      </c>
    </row>
    <row r="38" spans="1:5" ht="12.75">
      <c r="A38" t="s">
        <v>60</v>
      </c>
      <c r="E38" s="39" t="s">
        <v>59</v>
      </c>
    </row>
    <row r="39" spans="1:16" ht="12.75">
      <c r="A39" t="s">
        <v>50</v>
      </c>
      <c s="34" t="s">
        <v>81</v>
      </c>
      <c s="34" t="s">
        <v>1662</v>
      </c>
      <c s="35" t="s">
        <v>59</v>
      </c>
      <c s="6" t="s">
        <v>1663</v>
      </c>
      <c s="36" t="s">
        <v>98</v>
      </c>
      <c s="37">
        <v>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28</v>
      </c>
    </row>
    <row r="40" spans="1:5" ht="12.75">
      <c r="A40" s="35" t="s">
        <v>56</v>
      </c>
      <c r="E40" s="39" t="s">
        <v>59</v>
      </c>
    </row>
    <row r="41" spans="1:5" ht="12.75">
      <c r="A41" s="35" t="s">
        <v>58</v>
      </c>
      <c r="E41" s="40" t="s">
        <v>1560</v>
      </c>
    </row>
    <row r="42" spans="1:5" ht="12.75">
      <c r="A42" t="s">
        <v>60</v>
      </c>
      <c r="E42" s="39" t="s">
        <v>1664</v>
      </c>
    </row>
    <row r="43" spans="1:13" ht="12.75">
      <c r="A43" t="s">
        <v>47</v>
      </c>
      <c r="C43" s="31" t="s">
        <v>474</v>
      </c>
      <c r="E43" s="33" t="s">
        <v>475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25.5">
      <c r="A44" t="s">
        <v>50</v>
      </c>
      <c s="34" t="s">
        <v>87</v>
      </c>
      <c s="34" t="s">
        <v>1221</v>
      </c>
      <c s="35" t="s">
        <v>59</v>
      </c>
      <c s="6" t="s">
        <v>1222</v>
      </c>
      <c s="36" t="s">
        <v>54</v>
      </c>
      <c s="37">
        <v>41.65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314</v>
      </c>
      <c>
        <f>(M44*21)/100</f>
      </c>
      <c t="s">
        <v>28</v>
      </c>
    </row>
    <row r="45" spans="1:5" ht="12.75">
      <c r="A45" s="35" t="s">
        <v>56</v>
      </c>
      <c r="E45" s="39" t="s">
        <v>1223</v>
      </c>
    </row>
    <row r="46" spans="1:5" ht="12.75">
      <c r="A46" s="35" t="s">
        <v>58</v>
      </c>
      <c r="E46" s="40" t="s">
        <v>1665</v>
      </c>
    </row>
    <row r="47" spans="1:5" ht="12.75">
      <c r="A47" t="s">
        <v>60</v>
      </c>
      <c r="E47" s="39" t="s">
        <v>59</v>
      </c>
    </row>
    <row r="48" spans="1:16" ht="25.5">
      <c r="A48" t="s">
        <v>50</v>
      </c>
      <c s="34" t="s">
        <v>67</v>
      </c>
      <c s="34" t="s">
        <v>1225</v>
      </c>
      <c s="35" t="s">
        <v>59</v>
      </c>
      <c s="6" t="s">
        <v>1226</v>
      </c>
      <c s="36" t="s">
        <v>54</v>
      </c>
      <c s="37">
        <v>2249.1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314</v>
      </c>
      <c>
        <f>(M48*21)/100</f>
      </c>
      <c t="s">
        <v>28</v>
      </c>
    </row>
    <row r="49" spans="1:5" ht="12.75">
      <c r="A49" s="35" t="s">
        <v>56</v>
      </c>
      <c r="E49" s="39" t="s">
        <v>1227</v>
      </c>
    </row>
    <row r="50" spans="1:5" ht="12.75">
      <c r="A50" s="35" t="s">
        <v>58</v>
      </c>
      <c r="E50" s="40" t="s">
        <v>1666</v>
      </c>
    </row>
    <row r="51" spans="1:5" ht="12.75">
      <c r="A51" t="s">
        <v>60</v>
      </c>
      <c r="E51" s="39" t="s">
        <v>59</v>
      </c>
    </row>
    <row r="52" spans="1:16" ht="25.5">
      <c r="A52" t="s">
        <v>50</v>
      </c>
      <c s="34" t="s">
        <v>90</v>
      </c>
      <c s="34" t="s">
        <v>1229</v>
      </c>
      <c s="35" t="s">
        <v>59</v>
      </c>
      <c s="6" t="s">
        <v>1230</v>
      </c>
      <c s="36" t="s">
        <v>54</v>
      </c>
      <c s="37">
        <v>10.65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314</v>
      </c>
      <c>
        <f>(M52*21)/100</f>
      </c>
      <c t="s">
        <v>28</v>
      </c>
    </row>
    <row r="53" spans="1:5" ht="12.75">
      <c r="A53" s="35" t="s">
        <v>56</v>
      </c>
      <c r="E53" s="39" t="s">
        <v>1231</v>
      </c>
    </row>
    <row r="54" spans="1:5" ht="12.75">
      <c r="A54" s="35" t="s">
        <v>58</v>
      </c>
      <c r="E54" s="40" t="s">
        <v>1667</v>
      </c>
    </row>
    <row r="55" spans="1:5" ht="12.75">
      <c r="A55" t="s">
        <v>60</v>
      </c>
      <c r="E55" s="39" t="s">
        <v>59</v>
      </c>
    </row>
    <row r="56" spans="1:16" ht="25.5">
      <c r="A56" t="s">
        <v>50</v>
      </c>
      <c s="34" t="s">
        <v>95</v>
      </c>
      <c s="34" t="s">
        <v>1233</v>
      </c>
      <c s="35" t="s">
        <v>59</v>
      </c>
      <c s="6" t="s">
        <v>1234</v>
      </c>
      <c s="36" t="s">
        <v>54</v>
      </c>
      <c s="37">
        <v>575.1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314</v>
      </c>
      <c>
        <f>(M56*21)/100</f>
      </c>
      <c t="s">
        <v>28</v>
      </c>
    </row>
    <row r="57" spans="1:5" ht="12.75">
      <c r="A57" s="35" t="s">
        <v>56</v>
      </c>
      <c r="E57" s="39" t="s">
        <v>1235</v>
      </c>
    </row>
    <row r="58" spans="1:5" ht="12.75">
      <c r="A58" s="35" t="s">
        <v>58</v>
      </c>
      <c r="E58" s="40" t="s">
        <v>1668</v>
      </c>
    </row>
    <row r="59" spans="1:5" ht="12.75">
      <c r="A59" t="s">
        <v>60</v>
      </c>
      <c r="E59" s="39" t="s">
        <v>59</v>
      </c>
    </row>
    <row r="60" spans="1:16" ht="12.75">
      <c r="A60" t="s">
        <v>50</v>
      </c>
      <c s="34" t="s">
        <v>101</v>
      </c>
      <c s="34" t="s">
        <v>1059</v>
      </c>
      <c s="35" t="s">
        <v>59</v>
      </c>
      <c s="6" t="s">
        <v>1060</v>
      </c>
      <c s="36" t="s">
        <v>76</v>
      </c>
      <c s="37">
        <v>75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314</v>
      </c>
      <c>
        <f>(M60*21)/100</f>
      </c>
      <c t="s">
        <v>28</v>
      </c>
    </row>
    <row r="61" spans="1:5" ht="12.75">
      <c r="A61" s="35" t="s">
        <v>56</v>
      </c>
      <c r="E61" s="39" t="s">
        <v>1061</v>
      </c>
    </row>
    <row r="62" spans="1:5" ht="12.75">
      <c r="A62" s="35" t="s">
        <v>58</v>
      </c>
      <c r="E62" s="40" t="s">
        <v>1669</v>
      </c>
    </row>
    <row r="63" spans="1:5" ht="12.75">
      <c r="A63" t="s">
        <v>60</v>
      </c>
      <c r="E63" s="39" t="s">
        <v>1670</v>
      </c>
    </row>
    <row r="64" spans="1:13" ht="12.75">
      <c r="A64" t="s">
        <v>47</v>
      </c>
      <c r="C64" s="31" t="s">
        <v>1628</v>
      </c>
      <c r="E64" s="33" t="s">
        <v>1629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50</v>
      </c>
      <c s="34" t="s">
        <v>106</v>
      </c>
      <c s="34" t="s">
        <v>1671</v>
      </c>
      <c s="35" t="s">
        <v>59</v>
      </c>
      <c s="6" t="s">
        <v>1672</v>
      </c>
      <c s="36" t="s">
        <v>505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55</v>
      </c>
      <c>
        <f>(M65*21)/100</f>
      </c>
      <c t="s">
        <v>28</v>
      </c>
    </row>
    <row r="66" spans="1:5" ht="12.75">
      <c r="A66" s="35" t="s">
        <v>56</v>
      </c>
      <c r="E66" s="39" t="s">
        <v>59</v>
      </c>
    </row>
    <row r="67" spans="1:5" ht="12.75">
      <c r="A67" s="35" t="s">
        <v>58</v>
      </c>
      <c r="E67" s="40" t="s">
        <v>59</v>
      </c>
    </row>
    <row r="68" spans="1:5" ht="12.75">
      <c r="A68" t="s">
        <v>60</v>
      </c>
      <c r="E68" s="39" t="s">
        <v>59</v>
      </c>
    </row>
    <row r="69" spans="1:13" ht="12.75">
      <c r="A69" t="s">
        <v>47</v>
      </c>
      <c r="C69" s="31" t="s">
        <v>501</v>
      </c>
      <c r="E69" s="33" t="s">
        <v>502</v>
      </c>
      <c r="J69" s="32">
        <f>0</f>
      </c>
      <c s="32">
        <f>0</f>
      </c>
      <c s="32">
        <f>0+L70</f>
      </c>
      <c s="32">
        <f>0+M70</f>
      </c>
    </row>
    <row r="70" spans="1:16" ht="12.75">
      <c r="A70" t="s">
        <v>50</v>
      </c>
      <c s="34" t="s">
        <v>110</v>
      </c>
      <c s="34" t="s">
        <v>1243</v>
      </c>
      <c s="35" t="s">
        <v>59</v>
      </c>
      <c s="6" t="s">
        <v>1244</v>
      </c>
      <c s="36" t="s">
        <v>505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314</v>
      </c>
      <c>
        <f>(M70*21)/100</f>
      </c>
      <c t="s">
        <v>28</v>
      </c>
    </row>
    <row r="71" spans="1:5" ht="12.75">
      <c r="A71" s="35" t="s">
        <v>56</v>
      </c>
      <c r="E71" s="39" t="s">
        <v>1245</v>
      </c>
    </row>
    <row r="72" spans="1:5" ht="12.75">
      <c r="A72" s="35" t="s">
        <v>58</v>
      </c>
      <c r="E72" s="40" t="s">
        <v>1673</v>
      </c>
    </row>
    <row r="73" spans="1:5" ht="12.75">
      <c r="A73" t="s">
        <v>60</v>
      </c>
      <c r="E73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37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306</v>
      </c>
      <c r="E4" s="26" t="s">
        <v>307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COUNTIFS(L8:L375,"=0",A8:A375,"P")+COUNTIFS(L8:L375,"",A8:A375,"P")+SUM(Q8:Q375)</f>
      </c>
    </row>
    <row r="8" spans="1:13" ht="12.75">
      <c r="A8" t="s">
        <v>45</v>
      </c>
      <c r="C8" s="28" t="s">
        <v>1676</v>
      </c>
      <c r="E8" s="30" t="s">
        <v>1675</v>
      </c>
      <c r="J8" s="29">
        <f>0+J9+J110+J123+J140+J145+J162+J191+J204+J221+J242+J299+J312+J317+J338+J347+J356+J365+J374</f>
      </c>
      <c s="29">
        <f>0+K9+K110+K123+K140+K145+K162+K191+K204+K221+K242+K299+K312+K317+K338+K347+K356+K365+K374</f>
      </c>
      <c s="29">
        <f>0+L9+L110+L123+L140+L145+L162+L191+L204+L221+L242+L299+L312+L317+L338+L347+L356+L365+L374</f>
      </c>
      <c s="29">
        <f>0+M9+M110+M123+M140+M145+M162+M191+M204+M221+M242+M299+M312+M317+M338+M347+M356+M365+M374</f>
      </c>
    </row>
    <row r="9" spans="1:13" ht="12.75">
      <c r="A9" t="s">
        <v>47</v>
      </c>
      <c r="C9" s="31" t="s">
        <v>123</v>
      </c>
      <c r="E9" s="33" t="s">
        <v>545</v>
      </c>
      <c r="J9" s="32">
        <f>0</f>
      </c>
      <c s="32">
        <f>0</f>
      </c>
      <c s="32">
        <f>0+L10+L14+L18+L22+L26+L30+L34+L38+L42+L46+L50+L54+L58+L62+L66+L70+L74+L78+L82+L86+L90+L94+L98+L102+L106</f>
      </c>
      <c s="32">
        <f>0+M10+M14+M18+M22+M26+M30+M34+M38+M42+M46+M50+M54+M58+M62+M66+M70+M74+M78+M82+M86+M90+M94+M98+M102+M106</f>
      </c>
    </row>
    <row r="10" spans="1:16" ht="25.5">
      <c r="A10" t="s">
        <v>50</v>
      </c>
      <c s="34" t="s">
        <v>123</v>
      </c>
      <c s="34" t="s">
        <v>312</v>
      </c>
      <c s="35" t="s">
        <v>59</v>
      </c>
      <c s="6" t="s">
        <v>313</v>
      </c>
      <c s="36" t="s">
        <v>173</v>
      </c>
      <c s="37">
        <v>163.6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314</v>
      </c>
      <c>
        <f>(M10*21)/100</f>
      </c>
      <c t="s">
        <v>28</v>
      </c>
    </row>
    <row r="11" spans="1:5" ht="12.75">
      <c r="A11" s="35" t="s">
        <v>56</v>
      </c>
      <c r="E11" s="39" t="s">
        <v>315</v>
      </c>
    </row>
    <row r="12" spans="1:5" ht="12.75">
      <c r="A12" s="35" t="s">
        <v>58</v>
      </c>
      <c r="E12" s="40" t="s">
        <v>1677</v>
      </c>
    </row>
    <row r="13" spans="1:5" ht="12.75">
      <c r="A13" t="s">
        <v>60</v>
      </c>
      <c r="E13" s="39" t="s">
        <v>322</v>
      </c>
    </row>
    <row r="14" spans="1:16" ht="25.5">
      <c r="A14" t="s">
        <v>50</v>
      </c>
      <c s="34" t="s">
        <v>28</v>
      </c>
      <c s="34" t="s">
        <v>318</v>
      </c>
      <c s="35" t="s">
        <v>59</v>
      </c>
      <c s="6" t="s">
        <v>319</v>
      </c>
      <c s="36" t="s">
        <v>173</v>
      </c>
      <c s="37">
        <v>163.6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314</v>
      </c>
      <c>
        <f>(M14*21)/100</f>
      </c>
      <c t="s">
        <v>28</v>
      </c>
    </row>
    <row r="15" spans="1:5" ht="12.75">
      <c r="A15" s="35" t="s">
        <v>56</v>
      </c>
      <c r="E15" s="39" t="s">
        <v>320</v>
      </c>
    </row>
    <row r="16" spans="1:5" ht="12.75">
      <c r="A16" s="35" t="s">
        <v>58</v>
      </c>
      <c r="E16" s="40" t="s">
        <v>1678</v>
      </c>
    </row>
    <row r="17" spans="1:5" ht="12.75">
      <c r="A17" t="s">
        <v>60</v>
      </c>
      <c r="E17" s="39" t="s">
        <v>59</v>
      </c>
    </row>
    <row r="18" spans="1:16" ht="25.5">
      <c r="A18" t="s">
        <v>50</v>
      </c>
      <c s="34" t="s">
        <v>26</v>
      </c>
      <c s="34" t="s">
        <v>323</v>
      </c>
      <c s="35" t="s">
        <v>59</v>
      </c>
      <c s="6" t="s">
        <v>324</v>
      </c>
      <c s="36" t="s">
        <v>173</v>
      </c>
      <c s="37">
        <v>102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314</v>
      </c>
      <c>
        <f>(M18*21)/100</f>
      </c>
      <c t="s">
        <v>28</v>
      </c>
    </row>
    <row r="19" spans="1:5" ht="12.75">
      <c r="A19" s="35" t="s">
        <v>56</v>
      </c>
      <c r="E19" s="39" t="s">
        <v>59</v>
      </c>
    </row>
    <row r="20" spans="1:5" ht="12.75">
      <c r="A20" s="35" t="s">
        <v>58</v>
      </c>
      <c r="E20" s="40" t="s">
        <v>416</v>
      </c>
    </row>
    <row r="21" spans="1:5" ht="12.75">
      <c r="A21" t="s">
        <v>60</v>
      </c>
      <c r="E21" s="39" t="s">
        <v>59</v>
      </c>
    </row>
    <row r="22" spans="1:16" ht="25.5">
      <c r="A22" t="s">
        <v>50</v>
      </c>
      <c s="34" t="s">
        <v>160</v>
      </c>
      <c s="34" t="s">
        <v>327</v>
      </c>
      <c s="35" t="s">
        <v>59</v>
      </c>
      <c s="6" t="s">
        <v>328</v>
      </c>
      <c s="36" t="s">
        <v>173</v>
      </c>
      <c s="37">
        <v>102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314</v>
      </c>
      <c>
        <f>(M22*21)/100</f>
      </c>
      <c t="s">
        <v>28</v>
      </c>
    </row>
    <row r="23" spans="1:5" ht="12.75">
      <c r="A23" s="35" t="s">
        <v>56</v>
      </c>
      <c r="E23" s="39" t="s">
        <v>329</v>
      </c>
    </row>
    <row r="24" spans="1:5" ht="12.75">
      <c r="A24" s="35" t="s">
        <v>58</v>
      </c>
      <c r="E24" s="40" t="s">
        <v>330</v>
      </c>
    </row>
    <row r="25" spans="1:5" ht="12.75">
      <c r="A25" t="s">
        <v>60</v>
      </c>
      <c r="E25" s="39" t="s">
        <v>331</v>
      </c>
    </row>
    <row r="26" spans="1:16" ht="25.5">
      <c r="A26" t="s">
        <v>50</v>
      </c>
      <c s="34" t="s">
        <v>79</v>
      </c>
      <c s="34" t="s">
        <v>332</v>
      </c>
      <c s="35" t="s">
        <v>59</v>
      </c>
      <c s="6" t="s">
        <v>328</v>
      </c>
      <c s="36" t="s">
        <v>173</v>
      </c>
      <c s="37">
        <v>1636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314</v>
      </c>
      <c>
        <f>(M26*21)/100</f>
      </c>
      <c t="s">
        <v>28</v>
      </c>
    </row>
    <row r="27" spans="1:5" ht="12.75">
      <c r="A27" s="35" t="s">
        <v>56</v>
      </c>
      <c r="E27" s="39" t="s">
        <v>333</v>
      </c>
    </row>
    <row r="28" spans="1:5" ht="12.75">
      <c r="A28" s="35" t="s">
        <v>58</v>
      </c>
      <c r="E28" s="40" t="s">
        <v>1679</v>
      </c>
    </row>
    <row r="29" spans="1:5" ht="12.75">
      <c r="A29" t="s">
        <v>60</v>
      </c>
      <c r="E29" s="39" t="s">
        <v>335</v>
      </c>
    </row>
    <row r="30" spans="1:16" ht="25.5">
      <c r="A30" t="s">
        <v>50</v>
      </c>
      <c s="34" t="s">
        <v>27</v>
      </c>
      <c s="34" t="s">
        <v>336</v>
      </c>
      <c s="35" t="s">
        <v>59</v>
      </c>
      <c s="6" t="s">
        <v>337</v>
      </c>
      <c s="36" t="s">
        <v>173</v>
      </c>
      <c s="37">
        <v>1738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314</v>
      </c>
      <c>
        <f>(M30*21)/100</f>
      </c>
      <c t="s">
        <v>28</v>
      </c>
    </row>
    <row r="31" spans="1:5" ht="12.75">
      <c r="A31" s="35" t="s">
        <v>56</v>
      </c>
      <c r="E31" s="39" t="s">
        <v>338</v>
      </c>
    </row>
    <row r="32" spans="1:5" ht="25.5">
      <c r="A32" s="35" t="s">
        <v>58</v>
      </c>
      <c r="E32" s="40" t="s">
        <v>1680</v>
      </c>
    </row>
    <row r="33" spans="1:5" ht="12.75">
      <c r="A33" t="s">
        <v>60</v>
      </c>
      <c r="E33" s="39" t="s">
        <v>59</v>
      </c>
    </row>
    <row r="34" spans="1:16" ht="25.5">
      <c r="A34" t="s">
        <v>50</v>
      </c>
      <c s="34" t="s">
        <v>62</v>
      </c>
      <c s="34" t="s">
        <v>340</v>
      </c>
      <c s="35" t="s">
        <v>59</v>
      </c>
      <c s="6" t="s">
        <v>341</v>
      </c>
      <c s="36" t="s">
        <v>173</v>
      </c>
      <c s="37">
        <v>1738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314</v>
      </c>
      <c>
        <f>(M34*21)/100</f>
      </c>
      <c t="s">
        <v>28</v>
      </c>
    </row>
    <row r="35" spans="1:5" ht="12.75">
      <c r="A35" s="35" t="s">
        <v>56</v>
      </c>
      <c r="E35" s="39" t="s">
        <v>342</v>
      </c>
    </row>
    <row r="36" spans="1:5" ht="25.5">
      <c r="A36" s="35" t="s">
        <v>58</v>
      </c>
      <c r="E36" s="40" t="s">
        <v>1680</v>
      </c>
    </row>
    <row r="37" spans="1:5" ht="12.75">
      <c r="A37" t="s">
        <v>60</v>
      </c>
      <c r="E37" s="39" t="s">
        <v>59</v>
      </c>
    </row>
    <row r="38" spans="1:16" ht="25.5">
      <c r="A38" t="s">
        <v>50</v>
      </c>
      <c s="34" t="s">
        <v>81</v>
      </c>
      <c s="34" t="s">
        <v>1278</v>
      </c>
      <c s="35" t="s">
        <v>59</v>
      </c>
      <c s="6" t="s">
        <v>1279</v>
      </c>
      <c s="36" t="s">
        <v>84</v>
      </c>
      <c s="37">
        <v>48.76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314</v>
      </c>
      <c>
        <f>(M38*21)/100</f>
      </c>
      <c t="s">
        <v>28</v>
      </c>
    </row>
    <row r="39" spans="1:5" ht="12.75">
      <c r="A39" s="35" t="s">
        <v>56</v>
      </c>
      <c r="E39" s="39" t="s">
        <v>1681</v>
      </c>
    </row>
    <row r="40" spans="1:5" ht="12.75">
      <c r="A40" s="35" t="s">
        <v>58</v>
      </c>
      <c r="E40" s="40" t="s">
        <v>1682</v>
      </c>
    </row>
    <row r="41" spans="1:5" ht="12.75">
      <c r="A41" t="s">
        <v>60</v>
      </c>
      <c r="E41" s="39" t="s">
        <v>59</v>
      </c>
    </row>
    <row r="42" spans="1:16" ht="12.75">
      <c r="A42" t="s">
        <v>50</v>
      </c>
      <c s="34" t="s">
        <v>87</v>
      </c>
      <c s="34" t="s">
        <v>1280</v>
      </c>
      <c s="35" t="s">
        <v>59</v>
      </c>
      <c s="6" t="s">
        <v>1281</v>
      </c>
      <c s="36" t="s">
        <v>54</v>
      </c>
      <c s="37">
        <v>2.56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314</v>
      </c>
      <c>
        <f>(M42*21)/100</f>
      </c>
      <c t="s">
        <v>28</v>
      </c>
    </row>
    <row r="43" spans="1:5" ht="12.75">
      <c r="A43" s="35" t="s">
        <v>56</v>
      </c>
      <c r="E43" s="39" t="s">
        <v>1683</v>
      </c>
    </row>
    <row r="44" spans="1:5" ht="12.75">
      <c r="A44" s="35" t="s">
        <v>58</v>
      </c>
      <c r="E44" s="40" t="s">
        <v>1684</v>
      </c>
    </row>
    <row r="45" spans="1:5" ht="12.75">
      <c r="A45" t="s">
        <v>60</v>
      </c>
      <c r="E45" s="39" t="s">
        <v>1685</v>
      </c>
    </row>
    <row r="46" spans="1:16" ht="25.5">
      <c r="A46" t="s">
        <v>50</v>
      </c>
      <c s="34" t="s">
        <v>67</v>
      </c>
      <c s="34" t="s">
        <v>1686</v>
      </c>
      <c s="35" t="s">
        <v>59</v>
      </c>
      <c s="6" t="s">
        <v>1514</v>
      </c>
      <c s="36" t="s">
        <v>93</v>
      </c>
      <c s="37">
        <v>22.4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314</v>
      </c>
      <c>
        <f>(M46*21)/100</f>
      </c>
      <c t="s">
        <v>28</v>
      </c>
    </row>
    <row r="47" spans="1:5" ht="12.75">
      <c r="A47" s="35" t="s">
        <v>56</v>
      </c>
      <c r="E47" s="39" t="s">
        <v>1687</v>
      </c>
    </row>
    <row r="48" spans="1:5" ht="12.75">
      <c r="A48" s="35" t="s">
        <v>58</v>
      </c>
      <c r="E48" s="40" t="s">
        <v>1688</v>
      </c>
    </row>
    <row r="49" spans="1:5" ht="12.75">
      <c r="A49" t="s">
        <v>60</v>
      </c>
      <c r="E49" s="39" t="s">
        <v>59</v>
      </c>
    </row>
    <row r="50" spans="1:16" ht="25.5">
      <c r="A50" t="s">
        <v>50</v>
      </c>
      <c s="34" t="s">
        <v>90</v>
      </c>
      <c s="34" t="s">
        <v>643</v>
      </c>
      <c s="35" t="s">
        <v>59</v>
      </c>
      <c s="6" t="s">
        <v>644</v>
      </c>
      <c s="36" t="s">
        <v>84</v>
      </c>
      <c s="37">
        <v>141.352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314</v>
      </c>
      <c>
        <f>(M50*21)/100</f>
      </c>
      <c t="s">
        <v>28</v>
      </c>
    </row>
    <row r="51" spans="1:5" ht="12.75">
      <c r="A51" s="35" t="s">
        <v>56</v>
      </c>
      <c r="E51" s="39" t="s">
        <v>1689</v>
      </c>
    </row>
    <row r="52" spans="1:5" ht="38.25">
      <c r="A52" s="35" t="s">
        <v>58</v>
      </c>
      <c r="E52" s="40" t="s">
        <v>1690</v>
      </c>
    </row>
    <row r="53" spans="1:5" ht="12.75">
      <c r="A53" t="s">
        <v>60</v>
      </c>
      <c r="E53" s="39" t="s">
        <v>59</v>
      </c>
    </row>
    <row r="54" spans="1:16" ht="25.5">
      <c r="A54" t="s">
        <v>50</v>
      </c>
      <c s="34" t="s">
        <v>95</v>
      </c>
      <c s="34" t="s">
        <v>344</v>
      </c>
      <c s="35" t="s">
        <v>59</v>
      </c>
      <c s="6" t="s">
        <v>345</v>
      </c>
      <c s="36" t="s">
        <v>84</v>
      </c>
      <c s="37">
        <v>10.35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314</v>
      </c>
      <c>
        <f>(M54*21)/100</f>
      </c>
      <c t="s">
        <v>28</v>
      </c>
    </row>
    <row r="55" spans="1:5" ht="12.75">
      <c r="A55" s="35" t="s">
        <v>56</v>
      </c>
      <c r="E55" s="39" t="s">
        <v>346</v>
      </c>
    </row>
    <row r="56" spans="1:5" ht="38.25">
      <c r="A56" s="35" t="s">
        <v>58</v>
      </c>
      <c r="E56" s="40" t="s">
        <v>1691</v>
      </c>
    </row>
    <row r="57" spans="1:5" ht="12.75">
      <c r="A57" t="s">
        <v>60</v>
      </c>
      <c r="E57" s="39" t="s">
        <v>59</v>
      </c>
    </row>
    <row r="58" spans="1:16" ht="25.5">
      <c r="A58" t="s">
        <v>50</v>
      </c>
      <c s="34" t="s">
        <v>101</v>
      </c>
      <c s="34" t="s">
        <v>348</v>
      </c>
      <c s="35" t="s">
        <v>59</v>
      </c>
      <c s="6" t="s">
        <v>349</v>
      </c>
      <c s="36" t="s">
        <v>98</v>
      </c>
      <c s="37">
        <v>20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314</v>
      </c>
      <c>
        <f>(M58*21)/100</f>
      </c>
      <c t="s">
        <v>28</v>
      </c>
    </row>
    <row r="59" spans="1:5" ht="12.75">
      <c r="A59" s="35" t="s">
        <v>56</v>
      </c>
      <c r="E59" s="39" t="s">
        <v>350</v>
      </c>
    </row>
    <row r="60" spans="1:5" ht="12.75">
      <c r="A60" s="35" t="s">
        <v>58</v>
      </c>
      <c r="E60" s="40" t="s">
        <v>59</v>
      </c>
    </row>
    <row r="61" spans="1:5" ht="12.75">
      <c r="A61" t="s">
        <v>60</v>
      </c>
      <c r="E61" s="39" t="s">
        <v>59</v>
      </c>
    </row>
    <row r="62" spans="1:16" ht="25.5">
      <c r="A62" t="s">
        <v>50</v>
      </c>
      <c s="34" t="s">
        <v>106</v>
      </c>
      <c s="34" t="s">
        <v>351</v>
      </c>
      <c s="35" t="s">
        <v>59</v>
      </c>
      <c s="6" t="s">
        <v>352</v>
      </c>
      <c s="36" t="s">
        <v>98</v>
      </c>
      <c s="37">
        <v>40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314</v>
      </c>
      <c>
        <f>(M62*21)/100</f>
      </c>
      <c t="s">
        <v>28</v>
      </c>
    </row>
    <row r="63" spans="1:5" ht="12.75">
      <c r="A63" s="35" t="s">
        <v>56</v>
      </c>
      <c r="E63" s="39" t="s">
        <v>353</v>
      </c>
    </row>
    <row r="64" spans="1:5" ht="12.75">
      <c r="A64" s="35" t="s">
        <v>58</v>
      </c>
      <c r="E64" s="40" t="s">
        <v>1692</v>
      </c>
    </row>
    <row r="65" spans="1:5" ht="12.75">
      <c r="A65" t="s">
        <v>60</v>
      </c>
      <c r="E65" s="39" t="s">
        <v>59</v>
      </c>
    </row>
    <row r="66" spans="1:16" ht="25.5">
      <c r="A66" t="s">
        <v>50</v>
      </c>
      <c s="34" t="s">
        <v>110</v>
      </c>
      <c s="34" t="s">
        <v>355</v>
      </c>
      <c s="35" t="s">
        <v>59</v>
      </c>
      <c s="6" t="s">
        <v>356</v>
      </c>
      <c s="36" t="s">
        <v>173</v>
      </c>
      <c s="37">
        <v>90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314</v>
      </c>
      <c>
        <f>(M66*21)/100</f>
      </c>
      <c t="s">
        <v>28</v>
      </c>
    </row>
    <row r="67" spans="1:5" ht="12.75">
      <c r="A67" s="35" t="s">
        <v>56</v>
      </c>
      <c r="E67" s="39" t="s">
        <v>357</v>
      </c>
    </row>
    <row r="68" spans="1:5" ht="12.75">
      <c r="A68" s="35" t="s">
        <v>58</v>
      </c>
      <c r="E68" s="40" t="s">
        <v>1693</v>
      </c>
    </row>
    <row r="69" spans="1:5" ht="12.75">
      <c r="A69" t="s">
        <v>60</v>
      </c>
      <c r="E69" s="39" t="s">
        <v>1694</v>
      </c>
    </row>
    <row r="70" spans="1:16" ht="25.5">
      <c r="A70" t="s">
        <v>50</v>
      </c>
      <c s="34" t="s">
        <v>114</v>
      </c>
      <c s="34" t="s">
        <v>360</v>
      </c>
      <c s="35" t="s">
        <v>59</v>
      </c>
      <c s="6" t="s">
        <v>361</v>
      </c>
      <c s="36" t="s">
        <v>173</v>
      </c>
      <c s="37">
        <v>90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314</v>
      </c>
      <c>
        <f>(M70*21)/100</f>
      </c>
      <c t="s">
        <v>28</v>
      </c>
    </row>
    <row r="71" spans="1:5" ht="12.75">
      <c r="A71" s="35" t="s">
        <v>56</v>
      </c>
      <c r="E71" s="39" t="s">
        <v>362</v>
      </c>
    </row>
    <row r="72" spans="1:5" ht="12.75">
      <c r="A72" s="35" t="s">
        <v>58</v>
      </c>
      <c r="E72" s="40" t="s">
        <v>59</v>
      </c>
    </row>
    <row r="73" spans="1:5" ht="12.75">
      <c r="A73" t="s">
        <v>60</v>
      </c>
      <c r="E73" s="39" t="s">
        <v>59</v>
      </c>
    </row>
    <row r="74" spans="1:16" ht="12.75">
      <c r="A74" t="s">
        <v>50</v>
      </c>
      <c s="34" t="s">
        <v>138</v>
      </c>
      <c s="34" t="s">
        <v>363</v>
      </c>
      <c s="35" t="s">
        <v>59</v>
      </c>
      <c s="6" t="s">
        <v>364</v>
      </c>
      <c s="36" t="s">
        <v>54</v>
      </c>
      <c s="37">
        <v>10.965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55</v>
      </c>
      <c>
        <f>(M74*21)/100</f>
      </c>
      <c t="s">
        <v>28</v>
      </c>
    </row>
    <row r="75" spans="1:5" ht="12.75">
      <c r="A75" s="35" t="s">
        <v>56</v>
      </c>
      <c r="E75" s="39" t="s">
        <v>59</v>
      </c>
    </row>
    <row r="76" spans="1:5" ht="12.75">
      <c r="A76" s="35" t="s">
        <v>58</v>
      </c>
      <c r="E76" s="40" t="s">
        <v>1695</v>
      </c>
    </row>
    <row r="77" spans="1:5" ht="12.75">
      <c r="A77" t="s">
        <v>60</v>
      </c>
      <c r="E77" s="39" t="s">
        <v>59</v>
      </c>
    </row>
    <row r="78" spans="1:16" ht="25.5">
      <c r="A78" t="s">
        <v>50</v>
      </c>
      <c s="34" t="s">
        <v>118</v>
      </c>
      <c s="34" t="s">
        <v>1696</v>
      </c>
      <c s="35" t="s">
        <v>59</v>
      </c>
      <c s="6" t="s">
        <v>1697</v>
      </c>
      <c s="36" t="s">
        <v>93</v>
      </c>
      <c s="37">
        <v>39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55</v>
      </c>
      <c>
        <f>(M78*21)/100</f>
      </c>
      <c t="s">
        <v>28</v>
      </c>
    </row>
    <row r="79" spans="1:5" ht="12.75">
      <c r="A79" s="35" t="s">
        <v>56</v>
      </c>
      <c r="E79" s="39" t="s">
        <v>59</v>
      </c>
    </row>
    <row r="80" spans="1:5" ht="12.75">
      <c r="A80" s="35" t="s">
        <v>58</v>
      </c>
      <c r="E80" s="40" t="s">
        <v>1698</v>
      </c>
    </row>
    <row r="81" spans="1:5" ht="12.75">
      <c r="A81" t="s">
        <v>60</v>
      </c>
      <c r="E81" s="39" t="s">
        <v>59</v>
      </c>
    </row>
    <row r="82" spans="1:16" ht="25.5">
      <c r="A82" t="s">
        <v>50</v>
      </c>
      <c s="34" t="s">
        <v>73</v>
      </c>
      <c s="34" t="s">
        <v>1699</v>
      </c>
      <c s="35" t="s">
        <v>59</v>
      </c>
      <c s="6" t="s">
        <v>1700</v>
      </c>
      <c s="36" t="s">
        <v>98</v>
      </c>
      <c s="37">
        <v>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55</v>
      </c>
      <c>
        <f>(M82*21)/100</f>
      </c>
      <c t="s">
        <v>28</v>
      </c>
    </row>
    <row r="83" spans="1:5" ht="25.5">
      <c r="A83" s="35" t="s">
        <v>56</v>
      </c>
      <c r="E83" s="39" t="s">
        <v>1701</v>
      </c>
    </row>
    <row r="84" spans="1:5" ht="12.75">
      <c r="A84" s="35" t="s">
        <v>58</v>
      </c>
      <c r="E84" s="40" t="s">
        <v>1702</v>
      </c>
    </row>
    <row r="85" spans="1:5" ht="12.75">
      <c r="A85" t="s">
        <v>60</v>
      </c>
      <c r="E85" s="39" t="s">
        <v>59</v>
      </c>
    </row>
    <row r="86" spans="1:16" ht="12.75">
      <c r="A86" t="s">
        <v>50</v>
      </c>
      <c s="34" t="s">
        <v>211</v>
      </c>
      <c s="34" t="s">
        <v>676</v>
      </c>
      <c s="35" t="s">
        <v>59</v>
      </c>
      <c s="6" t="s">
        <v>677</v>
      </c>
      <c s="36" t="s">
        <v>98</v>
      </c>
      <c s="37">
        <v>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314</v>
      </c>
      <c>
        <f>(M86*21)/100</f>
      </c>
      <c t="s">
        <v>28</v>
      </c>
    </row>
    <row r="87" spans="1:5" ht="12.75">
      <c r="A87" s="35" t="s">
        <v>56</v>
      </c>
      <c r="E87" s="39" t="s">
        <v>1703</v>
      </c>
    </row>
    <row r="88" spans="1:5" ht="12.75">
      <c r="A88" s="35" t="s">
        <v>58</v>
      </c>
      <c r="E88" s="40" t="s">
        <v>59</v>
      </c>
    </row>
    <row r="89" spans="1:5" ht="12.75">
      <c r="A89" t="s">
        <v>60</v>
      </c>
      <c r="E89" s="39" t="s">
        <v>59</v>
      </c>
    </row>
    <row r="90" spans="1:16" ht="25.5">
      <c r="A90" t="s">
        <v>50</v>
      </c>
      <c s="34" t="s">
        <v>216</v>
      </c>
      <c s="34" t="s">
        <v>1704</v>
      </c>
      <c s="35" t="s">
        <v>59</v>
      </c>
      <c s="6" t="s">
        <v>718</v>
      </c>
      <c s="36" t="s">
        <v>84</v>
      </c>
      <c s="37">
        <v>104.703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314</v>
      </c>
      <c>
        <f>(M90*21)/100</f>
      </c>
      <c t="s">
        <v>28</v>
      </c>
    </row>
    <row r="91" spans="1:5" ht="12.75">
      <c r="A91" s="35" t="s">
        <v>56</v>
      </c>
      <c r="E91" s="39" t="s">
        <v>1705</v>
      </c>
    </row>
    <row r="92" spans="1:5" ht="12.75">
      <c r="A92" s="35" t="s">
        <v>58</v>
      </c>
      <c r="E92" s="40" t="s">
        <v>1706</v>
      </c>
    </row>
    <row r="93" spans="1:5" ht="12.75">
      <c r="A93" t="s">
        <v>60</v>
      </c>
      <c r="E93" s="39" t="s">
        <v>1707</v>
      </c>
    </row>
    <row r="94" spans="1:16" ht="25.5">
      <c r="A94" t="s">
        <v>50</v>
      </c>
      <c s="34" t="s">
        <v>219</v>
      </c>
      <c s="34" t="s">
        <v>366</v>
      </c>
      <c s="35" t="s">
        <v>367</v>
      </c>
      <c s="6" t="s">
        <v>368</v>
      </c>
      <c s="36" t="s">
        <v>54</v>
      </c>
      <c s="37">
        <v>31.412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55</v>
      </c>
      <c>
        <f>(M94*21)/100</f>
      </c>
      <c t="s">
        <v>28</v>
      </c>
    </row>
    <row r="95" spans="1:5" ht="12.75">
      <c r="A95" s="35" t="s">
        <v>56</v>
      </c>
      <c r="E95" s="39" t="s">
        <v>57</v>
      </c>
    </row>
    <row r="96" spans="1:5" ht="12.75">
      <c r="A96" s="35" t="s">
        <v>58</v>
      </c>
      <c r="E96" s="40" t="s">
        <v>1708</v>
      </c>
    </row>
    <row r="97" spans="1:5" ht="12.75">
      <c r="A97" t="s">
        <v>60</v>
      </c>
      <c r="E97" s="39" t="s">
        <v>59</v>
      </c>
    </row>
    <row r="98" spans="1:16" ht="25.5">
      <c r="A98" t="s">
        <v>50</v>
      </c>
      <c s="34" t="s">
        <v>223</v>
      </c>
      <c s="34" t="s">
        <v>749</v>
      </c>
      <c s="35" t="s">
        <v>59</v>
      </c>
      <c s="6" t="s">
        <v>750</v>
      </c>
      <c s="36" t="s">
        <v>84</v>
      </c>
      <c s="37">
        <v>69.802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314</v>
      </c>
      <c>
        <f>(M98*21)/100</f>
      </c>
      <c t="s">
        <v>28</v>
      </c>
    </row>
    <row r="99" spans="1:5" ht="12.75">
      <c r="A99" s="35" t="s">
        <v>56</v>
      </c>
      <c r="E99" s="39" t="s">
        <v>1709</v>
      </c>
    </row>
    <row r="100" spans="1:5" ht="12.75">
      <c r="A100" s="35" t="s">
        <v>58</v>
      </c>
      <c r="E100" s="40" t="s">
        <v>1710</v>
      </c>
    </row>
    <row r="101" spans="1:5" ht="12.75">
      <c r="A101" t="s">
        <v>60</v>
      </c>
      <c r="E101" s="39" t="s">
        <v>1711</v>
      </c>
    </row>
    <row r="102" spans="1:16" ht="12.75">
      <c r="A102" t="s">
        <v>50</v>
      </c>
      <c s="34" t="s">
        <v>226</v>
      </c>
      <c s="34" t="s">
        <v>1712</v>
      </c>
      <c s="35" t="s">
        <v>59</v>
      </c>
      <c s="6" t="s">
        <v>1713</v>
      </c>
      <c s="36" t="s">
        <v>54</v>
      </c>
      <c s="37">
        <v>17.451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314</v>
      </c>
      <c>
        <f>(M102*21)/100</f>
      </c>
      <c t="s">
        <v>28</v>
      </c>
    </row>
    <row r="103" spans="1:5" ht="12.75">
      <c r="A103" s="35" t="s">
        <v>56</v>
      </c>
      <c r="E103" s="39" t="s">
        <v>1714</v>
      </c>
    </row>
    <row r="104" spans="1:5" ht="12.75">
      <c r="A104" s="35" t="s">
        <v>58</v>
      </c>
      <c r="E104" s="40" t="s">
        <v>1715</v>
      </c>
    </row>
    <row r="105" spans="1:5" ht="12.75">
      <c r="A105" t="s">
        <v>60</v>
      </c>
      <c r="E105" s="39" t="s">
        <v>59</v>
      </c>
    </row>
    <row r="106" spans="1:16" ht="25.5">
      <c r="A106" t="s">
        <v>50</v>
      </c>
      <c s="34" t="s">
        <v>230</v>
      </c>
      <c s="34" t="s">
        <v>370</v>
      </c>
      <c s="35" t="s">
        <v>59</v>
      </c>
      <c s="6" t="s">
        <v>371</v>
      </c>
      <c s="36" t="s">
        <v>173</v>
      </c>
      <c s="37">
        <v>1636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314</v>
      </c>
      <c>
        <f>(M106*21)/100</f>
      </c>
      <c t="s">
        <v>28</v>
      </c>
    </row>
    <row r="107" spans="1:5" ht="12.75">
      <c r="A107" s="35" t="s">
        <v>56</v>
      </c>
      <c r="E107" s="39" t="s">
        <v>372</v>
      </c>
    </row>
    <row r="108" spans="1:5" ht="25.5">
      <c r="A108" s="35" t="s">
        <v>58</v>
      </c>
      <c r="E108" s="40" t="s">
        <v>1716</v>
      </c>
    </row>
    <row r="109" spans="1:5" ht="12.75">
      <c r="A109" t="s">
        <v>60</v>
      </c>
      <c r="E109" s="39" t="s">
        <v>1717</v>
      </c>
    </row>
    <row r="110" spans="1:13" ht="12.75">
      <c r="A110" t="s">
        <v>47</v>
      </c>
      <c r="C110" s="31" t="s">
        <v>28</v>
      </c>
      <c r="E110" s="33" t="s">
        <v>558</v>
      </c>
      <c r="J110" s="32">
        <f>0</f>
      </c>
      <c s="32">
        <f>0</f>
      </c>
      <c s="32">
        <f>0+L111+L115+L119</f>
      </c>
      <c s="32">
        <f>0+M111+M115+M119</f>
      </c>
    </row>
    <row r="111" spans="1:16" ht="25.5">
      <c r="A111" t="s">
        <v>50</v>
      </c>
      <c s="34" t="s">
        <v>233</v>
      </c>
      <c s="34" t="s">
        <v>1718</v>
      </c>
      <c s="35" t="s">
        <v>59</v>
      </c>
      <c s="6" t="s">
        <v>1719</v>
      </c>
      <c s="36" t="s">
        <v>851</v>
      </c>
      <c s="37">
        <v>6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314</v>
      </c>
      <c>
        <f>(M111*21)/100</f>
      </c>
      <c t="s">
        <v>28</v>
      </c>
    </row>
    <row r="112" spans="1:5" ht="12.75">
      <c r="A112" s="35" t="s">
        <v>56</v>
      </c>
      <c r="E112" s="39" t="s">
        <v>1720</v>
      </c>
    </row>
    <row r="113" spans="1:5" ht="12.75">
      <c r="A113" s="35" t="s">
        <v>58</v>
      </c>
      <c r="E113" s="40" t="s">
        <v>1721</v>
      </c>
    </row>
    <row r="114" spans="1:5" ht="25.5">
      <c r="A114" t="s">
        <v>60</v>
      </c>
      <c r="E114" s="39" t="s">
        <v>1722</v>
      </c>
    </row>
    <row r="115" spans="1:16" ht="12.75">
      <c r="A115" t="s">
        <v>50</v>
      </c>
      <c s="34" t="s">
        <v>236</v>
      </c>
      <c s="34" t="s">
        <v>1280</v>
      </c>
      <c s="35" t="s">
        <v>59</v>
      </c>
      <c s="6" t="s">
        <v>1281</v>
      </c>
      <c s="36" t="s">
        <v>54</v>
      </c>
      <c s="37">
        <v>0.527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314</v>
      </c>
      <c>
        <f>(M115*21)/100</f>
      </c>
      <c t="s">
        <v>28</v>
      </c>
    </row>
    <row r="116" spans="1:5" ht="12.75">
      <c r="A116" s="35" t="s">
        <v>56</v>
      </c>
      <c r="E116" s="39" t="s">
        <v>1683</v>
      </c>
    </row>
    <row r="117" spans="1:5" ht="12.75">
      <c r="A117" s="35" t="s">
        <v>58</v>
      </c>
      <c r="E117" s="40" t="s">
        <v>1723</v>
      </c>
    </row>
    <row r="118" spans="1:5" ht="12.75">
      <c r="A118" t="s">
        <v>60</v>
      </c>
      <c r="E118" s="39" t="s">
        <v>59</v>
      </c>
    </row>
    <row r="119" spans="1:16" ht="25.5">
      <c r="A119" t="s">
        <v>50</v>
      </c>
      <c s="34" t="s">
        <v>242</v>
      </c>
      <c s="34" t="s">
        <v>882</v>
      </c>
      <c s="35" t="s">
        <v>59</v>
      </c>
      <c s="6" t="s">
        <v>1724</v>
      </c>
      <c s="36" t="s">
        <v>98</v>
      </c>
      <c s="37">
        <v>12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28</v>
      </c>
    </row>
    <row r="120" spans="1:5" ht="12.75">
      <c r="A120" s="35" t="s">
        <v>56</v>
      </c>
      <c r="E120" s="39" t="s">
        <v>59</v>
      </c>
    </row>
    <row r="121" spans="1:5" ht="12.75">
      <c r="A121" s="35" t="s">
        <v>58</v>
      </c>
      <c r="E121" s="40" t="s">
        <v>1725</v>
      </c>
    </row>
    <row r="122" spans="1:5" ht="12.75">
      <c r="A122" t="s">
        <v>60</v>
      </c>
      <c r="E122" s="39" t="s">
        <v>59</v>
      </c>
    </row>
    <row r="123" spans="1:13" ht="12.75">
      <c r="A123" t="s">
        <v>47</v>
      </c>
      <c r="C123" s="31" t="s">
        <v>26</v>
      </c>
      <c r="E123" s="33" t="s">
        <v>375</v>
      </c>
      <c r="J123" s="32">
        <f>0</f>
      </c>
      <c s="32">
        <f>0</f>
      </c>
      <c s="32">
        <f>0+L124+L128+L132+L136</f>
      </c>
      <c s="32">
        <f>0+M124+M128+M132+M136</f>
      </c>
    </row>
    <row r="124" spans="1:16" ht="12.75">
      <c r="A124" t="s">
        <v>50</v>
      </c>
      <c s="34" t="s">
        <v>249</v>
      </c>
      <c s="34" t="s">
        <v>376</v>
      </c>
      <c s="35" t="s">
        <v>59</v>
      </c>
      <c s="6" t="s">
        <v>377</v>
      </c>
      <c s="36" t="s">
        <v>84</v>
      </c>
      <c s="37">
        <v>12.39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314</v>
      </c>
      <c>
        <f>(M124*21)/100</f>
      </c>
      <c t="s">
        <v>28</v>
      </c>
    </row>
    <row r="125" spans="1:5" ht="12.75">
      <c r="A125" s="35" t="s">
        <v>56</v>
      </c>
      <c r="E125" s="39" t="s">
        <v>378</v>
      </c>
    </row>
    <row r="126" spans="1:5" ht="12.75">
      <c r="A126" s="35" t="s">
        <v>58</v>
      </c>
      <c r="E126" s="40" t="s">
        <v>1726</v>
      </c>
    </row>
    <row r="127" spans="1:5" ht="12.75">
      <c r="A127" t="s">
        <v>60</v>
      </c>
      <c r="E127" s="39" t="s">
        <v>380</v>
      </c>
    </row>
    <row r="128" spans="1:16" ht="12.75">
      <c r="A128" t="s">
        <v>50</v>
      </c>
      <c s="34" t="s">
        <v>253</v>
      </c>
      <c s="34" t="s">
        <v>381</v>
      </c>
      <c s="35" t="s">
        <v>59</v>
      </c>
      <c s="6" t="s">
        <v>382</v>
      </c>
      <c s="36" t="s">
        <v>173</v>
      </c>
      <c s="37">
        <v>39.2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314</v>
      </c>
      <c>
        <f>(M128*21)/100</f>
      </c>
      <c t="s">
        <v>28</v>
      </c>
    </row>
    <row r="129" spans="1:5" ht="12.75">
      <c r="A129" s="35" t="s">
        <v>56</v>
      </c>
      <c r="E129" s="39" t="s">
        <v>383</v>
      </c>
    </row>
    <row r="130" spans="1:5" ht="12.75">
      <c r="A130" s="35" t="s">
        <v>58</v>
      </c>
      <c r="E130" s="40" t="s">
        <v>1727</v>
      </c>
    </row>
    <row r="131" spans="1:5" ht="12.75">
      <c r="A131" t="s">
        <v>60</v>
      </c>
      <c r="E131" s="39" t="s">
        <v>1728</v>
      </c>
    </row>
    <row r="132" spans="1:16" ht="12.75">
      <c r="A132" t="s">
        <v>50</v>
      </c>
      <c s="34" t="s">
        <v>257</v>
      </c>
      <c s="34" t="s">
        <v>386</v>
      </c>
      <c s="35" t="s">
        <v>59</v>
      </c>
      <c s="6" t="s">
        <v>387</v>
      </c>
      <c s="36" t="s">
        <v>173</v>
      </c>
      <c s="37">
        <v>39.2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314</v>
      </c>
      <c>
        <f>(M132*21)/100</f>
      </c>
      <c t="s">
        <v>28</v>
      </c>
    </row>
    <row r="133" spans="1:5" ht="12.75">
      <c r="A133" s="35" t="s">
        <v>56</v>
      </c>
      <c r="E133" s="39" t="s">
        <v>388</v>
      </c>
    </row>
    <row r="134" spans="1:5" ht="12.75">
      <c r="A134" s="35" t="s">
        <v>58</v>
      </c>
      <c r="E134" s="40" t="s">
        <v>59</v>
      </c>
    </row>
    <row r="135" spans="1:5" ht="12.75">
      <c r="A135" t="s">
        <v>60</v>
      </c>
      <c r="E135" s="39" t="s">
        <v>59</v>
      </c>
    </row>
    <row r="136" spans="1:16" ht="12.75">
      <c r="A136" t="s">
        <v>50</v>
      </c>
      <c s="34" t="s">
        <v>260</v>
      </c>
      <c s="34" t="s">
        <v>389</v>
      </c>
      <c s="35" t="s">
        <v>59</v>
      </c>
      <c s="6" t="s">
        <v>390</v>
      </c>
      <c s="36" t="s">
        <v>54</v>
      </c>
      <c s="37">
        <v>0.491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314</v>
      </c>
      <c>
        <f>(M136*21)/100</f>
      </c>
      <c t="s">
        <v>28</v>
      </c>
    </row>
    <row r="137" spans="1:5" ht="12.75">
      <c r="A137" s="35" t="s">
        <v>56</v>
      </c>
      <c r="E137" s="39" t="s">
        <v>391</v>
      </c>
    </row>
    <row r="138" spans="1:5" ht="12.75">
      <c r="A138" s="35" t="s">
        <v>58</v>
      </c>
      <c r="E138" s="40" t="s">
        <v>1729</v>
      </c>
    </row>
    <row r="139" spans="1:5" ht="12.75">
      <c r="A139" t="s">
        <v>60</v>
      </c>
      <c r="E139" s="39" t="s">
        <v>1730</v>
      </c>
    </row>
    <row r="140" spans="1:13" ht="12.75">
      <c r="A140" t="s">
        <v>47</v>
      </c>
      <c r="C140" s="31" t="s">
        <v>160</v>
      </c>
      <c r="E140" s="33" t="s">
        <v>394</v>
      </c>
      <c r="J140" s="32">
        <f>0</f>
      </c>
      <c s="32">
        <f>0</f>
      </c>
      <c s="32">
        <f>0+L141</f>
      </c>
      <c s="32">
        <f>0+M141</f>
      </c>
    </row>
    <row r="141" spans="1:16" ht="25.5">
      <c r="A141" t="s">
        <v>50</v>
      </c>
      <c s="34" t="s">
        <v>264</v>
      </c>
      <c s="34" t="s">
        <v>395</v>
      </c>
      <c s="35" t="s">
        <v>59</v>
      </c>
      <c s="6" t="s">
        <v>396</v>
      </c>
      <c s="36" t="s">
        <v>173</v>
      </c>
      <c s="37">
        <v>1.8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314</v>
      </c>
      <c>
        <f>(M141*21)/100</f>
      </c>
      <c t="s">
        <v>28</v>
      </c>
    </row>
    <row r="142" spans="1:5" ht="12.75">
      <c r="A142" s="35" t="s">
        <v>56</v>
      </c>
      <c r="E142" s="39" t="s">
        <v>397</v>
      </c>
    </row>
    <row r="143" spans="1:5" ht="12.75">
      <c r="A143" s="35" t="s">
        <v>58</v>
      </c>
      <c r="E143" s="40" t="s">
        <v>1731</v>
      </c>
    </row>
    <row r="144" spans="1:5" ht="12.75">
      <c r="A144" t="s">
        <v>60</v>
      </c>
      <c r="E144" s="39" t="s">
        <v>1730</v>
      </c>
    </row>
    <row r="145" spans="1:13" ht="12.75">
      <c r="A145" t="s">
        <v>47</v>
      </c>
      <c r="C145" s="31" t="s">
        <v>79</v>
      </c>
      <c r="E145" s="33" t="s">
        <v>149</v>
      </c>
      <c r="J145" s="32">
        <f>0</f>
      </c>
      <c s="32">
        <f>0</f>
      </c>
      <c s="32">
        <f>0+L146+L150+L154+L158</f>
      </c>
      <c s="32">
        <f>0+M146+M150+M154+M158</f>
      </c>
    </row>
    <row r="146" spans="1:16" ht="25.5">
      <c r="A146" t="s">
        <v>50</v>
      </c>
      <c s="34" t="s">
        <v>269</v>
      </c>
      <c s="34" t="s">
        <v>1732</v>
      </c>
      <c s="35" t="s">
        <v>59</v>
      </c>
      <c s="6" t="s">
        <v>1733</v>
      </c>
      <c s="36" t="s">
        <v>84</v>
      </c>
      <c s="37">
        <v>24.483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314</v>
      </c>
      <c>
        <f>(M146*21)/100</f>
      </c>
      <c t="s">
        <v>28</v>
      </c>
    </row>
    <row r="147" spans="1:5" ht="12.75">
      <c r="A147" s="35" t="s">
        <v>56</v>
      </c>
      <c r="E147" s="39" t="s">
        <v>1734</v>
      </c>
    </row>
    <row r="148" spans="1:5" ht="12.75">
      <c r="A148" s="35" t="s">
        <v>58</v>
      </c>
      <c r="E148" s="40" t="s">
        <v>1735</v>
      </c>
    </row>
    <row r="149" spans="1:5" ht="12.75">
      <c r="A149" t="s">
        <v>60</v>
      </c>
      <c r="E149" s="39" t="s">
        <v>59</v>
      </c>
    </row>
    <row r="150" spans="1:16" ht="12.75">
      <c r="A150" t="s">
        <v>50</v>
      </c>
      <c s="34" t="s">
        <v>272</v>
      </c>
      <c s="34" t="s">
        <v>400</v>
      </c>
      <c s="35" t="s">
        <v>59</v>
      </c>
      <c s="6" t="s">
        <v>401</v>
      </c>
      <c s="36" t="s">
        <v>173</v>
      </c>
      <c s="37">
        <v>102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314</v>
      </c>
      <c>
        <f>(M150*21)/100</f>
      </c>
      <c t="s">
        <v>28</v>
      </c>
    </row>
    <row r="151" spans="1:5" ht="12.75">
      <c r="A151" s="35" t="s">
        <v>56</v>
      </c>
      <c r="E151" s="39" t="s">
        <v>402</v>
      </c>
    </row>
    <row r="152" spans="1:5" ht="12.75">
      <c r="A152" s="35" t="s">
        <v>58</v>
      </c>
      <c r="E152" s="40" t="s">
        <v>330</v>
      </c>
    </row>
    <row r="153" spans="1:5" ht="12.75">
      <c r="A153" t="s">
        <v>60</v>
      </c>
      <c r="E153" s="39" t="s">
        <v>331</v>
      </c>
    </row>
    <row r="154" spans="1:16" ht="12.75">
      <c r="A154" t="s">
        <v>50</v>
      </c>
      <c s="34" t="s">
        <v>275</v>
      </c>
      <c s="34" t="s">
        <v>403</v>
      </c>
      <c s="35" t="s">
        <v>59</v>
      </c>
      <c s="6" t="s">
        <v>404</v>
      </c>
      <c s="36" t="s">
        <v>173</v>
      </c>
      <c s="37">
        <v>1636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314</v>
      </c>
      <c>
        <f>(M154*21)/100</f>
      </c>
      <c t="s">
        <v>28</v>
      </c>
    </row>
    <row r="155" spans="1:5" ht="12.75">
      <c r="A155" s="35" t="s">
        <v>56</v>
      </c>
      <c r="E155" s="39" t="s">
        <v>405</v>
      </c>
    </row>
    <row r="156" spans="1:5" ht="12.75">
      <c r="A156" s="35" t="s">
        <v>58</v>
      </c>
      <c r="E156" s="40" t="s">
        <v>1736</v>
      </c>
    </row>
    <row r="157" spans="1:5" ht="12.75">
      <c r="A157" t="s">
        <v>60</v>
      </c>
      <c r="E157" s="39" t="s">
        <v>407</v>
      </c>
    </row>
    <row r="158" spans="1:16" ht="12.75">
      <c r="A158" t="s">
        <v>50</v>
      </c>
      <c s="34" t="s">
        <v>278</v>
      </c>
      <c s="34" t="s">
        <v>408</v>
      </c>
      <c s="35" t="s">
        <v>59</v>
      </c>
      <c s="6" t="s">
        <v>409</v>
      </c>
      <c s="36" t="s">
        <v>173</v>
      </c>
      <c s="37">
        <v>1636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314</v>
      </c>
      <c>
        <f>(M158*21)/100</f>
      </c>
      <c t="s">
        <v>28</v>
      </c>
    </row>
    <row r="159" spans="1:5" ht="12.75">
      <c r="A159" s="35" t="s">
        <v>56</v>
      </c>
      <c r="E159" s="39" t="s">
        <v>410</v>
      </c>
    </row>
    <row r="160" spans="1:5" ht="12.75">
      <c r="A160" s="35" t="s">
        <v>58</v>
      </c>
      <c r="E160" s="40" t="s">
        <v>1679</v>
      </c>
    </row>
    <row r="161" spans="1:5" ht="12.75">
      <c r="A161" t="s">
        <v>60</v>
      </c>
      <c r="E161" s="39" t="s">
        <v>335</v>
      </c>
    </row>
    <row r="162" spans="1:13" ht="12.75">
      <c r="A162" t="s">
        <v>47</v>
      </c>
      <c r="C162" s="31" t="s">
        <v>942</v>
      </c>
      <c r="E162" s="33" t="s">
        <v>943</v>
      </c>
      <c r="J162" s="32">
        <f>0</f>
      </c>
      <c s="32">
        <f>0</f>
      </c>
      <c s="32">
        <f>0+L163+L167+L171+L175+L179+L183+L187</f>
      </c>
      <c s="32">
        <f>0+M163+M167+M171+M175+M179+M183+M187</f>
      </c>
    </row>
    <row r="163" spans="1:16" ht="25.5">
      <c r="A163" t="s">
        <v>50</v>
      </c>
      <c s="34" t="s">
        <v>885</v>
      </c>
      <c s="34" t="s">
        <v>945</v>
      </c>
      <c s="35" t="s">
        <v>59</v>
      </c>
      <c s="6" t="s">
        <v>946</v>
      </c>
      <c s="36" t="s">
        <v>173</v>
      </c>
      <c s="37">
        <v>47.36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314</v>
      </c>
      <c>
        <f>(M163*21)/100</f>
      </c>
      <c t="s">
        <v>28</v>
      </c>
    </row>
    <row r="164" spans="1:5" ht="12.75">
      <c r="A164" s="35" t="s">
        <v>56</v>
      </c>
      <c r="E164" s="39" t="s">
        <v>1347</v>
      </c>
    </row>
    <row r="165" spans="1:5" ht="12.75">
      <c r="A165" s="35" t="s">
        <v>58</v>
      </c>
      <c r="E165" s="40" t="s">
        <v>1737</v>
      </c>
    </row>
    <row r="166" spans="1:5" ht="12.75">
      <c r="A166" t="s">
        <v>60</v>
      </c>
      <c r="E166" s="39" t="s">
        <v>59</v>
      </c>
    </row>
    <row r="167" spans="1:16" ht="12.75">
      <c r="A167" t="s">
        <v>50</v>
      </c>
      <c s="34" t="s">
        <v>891</v>
      </c>
      <c s="34" t="s">
        <v>950</v>
      </c>
      <c s="35" t="s">
        <v>59</v>
      </c>
      <c s="6" t="s">
        <v>951</v>
      </c>
      <c s="36" t="s">
        <v>54</v>
      </c>
      <c s="37">
        <v>0.016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314</v>
      </c>
      <c>
        <f>(M167*21)/100</f>
      </c>
      <c t="s">
        <v>28</v>
      </c>
    </row>
    <row r="168" spans="1:5" ht="12.75">
      <c r="A168" s="35" t="s">
        <v>56</v>
      </c>
      <c r="E168" s="39" t="s">
        <v>1350</v>
      </c>
    </row>
    <row r="169" spans="1:5" ht="12.75">
      <c r="A169" s="35" t="s">
        <v>58</v>
      </c>
      <c r="E169" s="40" t="s">
        <v>1738</v>
      </c>
    </row>
    <row r="170" spans="1:5" ht="12.75">
      <c r="A170" t="s">
        <v>60</v>
      </c>
      <c r="E170" s="39" t="s">
        <v>59</v>
      </c>
    </row>
    <row r="171" spans="1:16" ht="12.75">
      <c r="A171" t="s">
        <v>50</v>
      </c>
      <c s="34" t="s">
        <v>895</v>
      </c>
      <c s="34" t="s">
        <v>1356</v>
      </c>
      <c s="35" t="s">
        <v>59</v>
      </c>
      <c s="6" t="s">
        <v>1357</v>
      </c>
      <c s="36" t="s">
        <v>173</v>
      </c>
      <c s="37">
        <v>47.36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314</v>
      </c>
      <c>
        <f>(M171*21)/100</f>
      </c>
      <c t="s">
        <v>28</v>
      </c>
    </row>
    <row r="172" spans="1:5" ht="12.75">
      <c r="A172" s="35" t="s">
        <v>56</v>
      </c>
      <c r="E172" s="39" t="s">
        <v>1358</v>
      </c>
    </row>
    <row r="173" spans="1:5" ht="12.75">
      <c r="A173" s="35" t="s">
        <v>58</v>
      </c>
      <c r="E173" s="40" t="s">
        <v>1737</v>
      </c>
    </row>
    <row r="174" spans="1:5" ht="12.75">
      <c r="A174" t="s">
        <v>60</v>
      </c>
      <c r="E174" s="39" t="s">
        <v>59</v>
      </c>
    </row>
    <row r="175" spans="1:16" ht="12.75">
      <c r="A175" t="s">
        <v>50</v>
      </c>
      <c s="34" t="s">
        <v>898</v>
      </c>
      <c s="34" t="s">
        <v>1360</v>
      </c>
      <c s="35" t="s">
        <v>59</v>
      </c>
      <c s="6" t="s">
        <v>1361</v>
      </c>
      <c s="36" t="s">
        <v>173</v>
      </c>
      <c s="37">
        <v>47.36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314</v>
      </c>
      <c>
        <f>(M175*21)/100</f>
      </c>
      <c t="s">
        <v>28</v>
      </c>
    </row>
    <row r="176" spans="1:5" ht="12.75">
      <c r="A176" s="35" t="s">
        <v>56</v>
      </c>
      <c r="E176" s="39" t="s">
        <v>1362</v>
      </c>
    </row>
    <row r="177" spans="1:5" ht="12.75">
      <c r="A177" s="35" t="s">
        <v>58</v>
      </c>
      <c r="E177" s="40" t="s">
        <v>59</v>
      </c>
    </row>
    <row r="178" spans="1:5" ht="12.75">
      <c r="A178" t="s">
        <v>60</v>
      </c>
      <c r="E178" s="39" t="s">
        <v>59</v>
      </c>
    </row>
    <row r="179" spans="1:16" ht="25.5">
      <c r="A179" t="s">
        <v>50</v>
      </c>
      <c s="34" t="s">
        <v>900</v>
      </c>
      <c s="34" t="s">
        <v>1363</v>
      </c>
      <c s="35" t="s">
        <v>59</v>
      </c>
      <c s="6" t="s">
        <v>1364</v>
      </c>
      <c s="36" t="s">
        <v>173</v>
      </c>
      <c s="37">
        <v>57.827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314</v>
      </c>
      <c>
        <f>(M179*21)/100</f>
      </c>
      <c t="s">
        <v>28</v>
      </c>
    </row>
    <row r="180" spans="1:5" ht="12.75">
      <c r="A180" s="35" t="s">
        <v>56</v>
      </c>
      <c r="E180" s="39" t="s">
        <v>1365</v>
      </c>
    </row>
    <row r="181" spans="1:5" ht="12.75">
      <c r="A181" s="35" t="s">
        <v>58</v>
      </c>
      <c r="E181" s="40" t="s">
        <v>1739</v>
      </c>
    </row>
    <row r="182" spans="1:5" ht="12.75">
      <c r="A182" t="s">
        <v>60</v>
      </c>
      <c r="E182" s="39" t="s">
        <v>59</v>
      </c>
    </row>
    <row r="183" spans="1:16" ht="12.75">
      <c r="A183" t="s">
        <v>50</v>
      </c>
      <c s="34" t="s">
        <v>906</v>
      </c>
      <c s="34" t="s">
        <v>1370</v>
      </c>
      <c s="35" t="s">
        <v>59</v>
      </c>
      <c s="6" t="s">
        <v>1371</v>
      </c>
      <c s="36" t="s">
        <v>173</v>
      </c>
      <c s="37">
        <v>47.36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314</v>
      </c>
      <c>
        <f>(M183*21)/100</f>
      </c>
      <c t="s">
        <v>28</v>
      </c>
    </row>
    <row r="184" spans="1:5" ht="12.75">
      <c r="A184" s="35" t="s">
        <v>56</v>
      </c>
      <c r="E184" s="39" t="s">
        <v>1372</v>
      </c>
    </row>
    <row r="185" spans="1:5" ht="12.75">
      <c r="A185" s="35" t="s">
        <v>58</v>
      </c>
      <c r="E185" s="40" t="s">
        <v>59</v>
      </c>
    </row>
    <row r="186" spans="1:5" ht="12.75">
      <c r="A186" t="s">
        <v>60</v>
      </c>
      <c r="E186" s="39" t="s">
        <v>59</v>
      </c>
    </row>
    <row r="187" spans="1:16" ht="25.5">
      <c r="A187" t="s">
        <v>50</v>
      </c>
      <c s="34" t="s">
        <v>912</v>
      </c>
      <c s="34" t="s">
        <v>1398</v>
      </c>
      <c s="35" t="s">
        <v>59</v>
      </c>
      <c s="6" t="s">
        <v>963</v>
      </c>
      <c s="36" t="s">
        <v>54</v>
      </c>
      <c s="37">
        <v>0.295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314</v>
      </c>
      <c>
        <f>(M187*21)/100</f>
      </c>
      <c t="s">
        <v>28</v>
      </c>
    </row>
    <row r="188" spans="1:5" ht="12.75">
      <c r="A188" s="35" t="s">
        <v>56</v>
      </c>
      <c r="E188" s="39" t="s">
        <v>1399</v>
      </c>
    </row>
    <row r="189" spans="1:5" ht="12.75">
      <c r="A189" s="35" t="s">
        <v>58</v>
      </c>
      <c r="E189" s="40" t="s">
        <v>59</v>
      </c>
    </row>
    <row r="190" spans="1:5" ht="12.75">
      <c r="A190" t="s">
        <v>60</v>
      </c>
      <c r="E190" s="39" t="s">
        <v>59</v>
      </c>
    </row>
    <row r="191" spans="1:13" ht="12.75">
      <c r="A191" t="s">
        <v>47</v>
      </c>
      <c r="C191" s="31" t="s">
        <v>1400</v>
      </c>
      <c r="E191" s="33" t="s">
        <v>1401</v>
      </c>
      <c r="J191" s="32">
        <f>0</f>
      </c>
      <c s="32">
        <f>0</f>
      </c>
      <c s="32">
        <f>0+L192+L196+L200</f>
      </c>
      <c s="32">
        <f>0+M192+M196+M200</f>
      </c>
    </row>
    <row r="192" spans="1:16" ht="25.5">
      <c r="A192" t="s">
        <v>50</v>
      </c>
      <c s="34" t="s">
        <v>916</v>
      </c>
      <c s="34" t="s">
        <v>1740</v>
      </c>
      <c s="35" t="s">
        <v>59</v>
      </c>
      <c s="6" t="s">
        <v>1741</v>
      </c>
      <c s="36" t="s">
        <v>84</v>
      </c>
      <c s="37">
        <v>0.019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314</v>
      </c>
      <c>
        <f>(M192*21)/100</f>
      </c>
      <c t="s">
        <v>28</v>
      </c>
    </row>
    <row r="193" spans="1:5" ht="12.75">
      <c r="A193" s="35" t="s">
        <v>56</v>
      </c>
      <c r="E193" s="39" t="s">
        <v>1742</v>
      </c>
    </row>
    <row r="194" spans="1:5" ht="12.75">
      <c r="A194" s="35" t="s">
        <v>58</v>
      </c>
      <c r="E194" s="40" t="s">
        <v>1743</v>
      </c>
    </row>
    <row r="195" spans="1:5" ht="25.5">
      <c r="A195" t="s">
        <v>60</v>
      </c>
      <c r="E195" s="39" t="s">
        <v>1744</v>
      </c>
    </row>
    <row r="196" spans="1:16" ht="12.75">
      <c r="A196" t="s">
        <v>50</v>
      </c>
      <c s="34" t="s">
        <v>919</v>
      </c>
      <c s="34" t="s">
        <v>1745</v>
      </c>
      <c s="35" t="s">
        <v>59</v>
      </c>
      <c s="6" t="s">
        <v>1746</v>
      </c>
      <c s="36" t="s">
        <v>1747</v>
      </c>
      <c s="37">
        <v>18.72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314</v>
      </c>
      <c>
        <f>(M196*21)/100</f>
      </c>
      <c t="s">
        <v>28</v>
      </c>
    </row>
    <row r="197" spans="1:5" ht="12.75">
      <c r="A197" s="35" t="s">
        <v>56</v>
      </c>
      <c r="E197" s="39" t="s">
        <v>1748</v>
      </c>
    </row>
    <row r="198" spans="1:5" ht="12.75">
      <c r="A198" s="35" t="s">
        <v>58</v>
      </c>
      <c r="E198" s="40" t="s">
        <v>1749</v>
      </c>
    </row>
    <row r="199" spans="1:5" ht="12.75">
      <c r="A199" t="s">
        <v>60</v>
      </c>
      <c r="E199" s="39" t="s">
        <v>59</v>
      </c>
    </row>
    <row r="200" spans="1:16" ht="25.5">
      <c r="A200" t="s">
        <v>50</v>
      </c>
      <c s="34" t="s">
        <v>925</v>
      </c>
      <c s="34" t="s">
        <v>1414</v>
      </c>
      <c s="35" t="s">
        <v>59</v>
      </c>
      <c s="6" t="s">
        <v>1415</v>
      </c>
      <c s="36" t="s">
        <v>54</v>
      </c>
      <c s="37">
        <v>0.02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314</v>
      </c>
      <c>
        <f>(M200*21)/100</f>
      </c>
      <c t="s">
        <v>28</v>
      </c>
    </row>
    <row r="201" spans="1:5" ht="12.75">
      <c r="A201" s="35" t="s">
        <v>56</v>
      </c>
      <c r="E201" s="39" t="s">
        <v>1416</v>
      </c>
    </row>
    <row r="202" spans="1:5" ht="12.75">
      <c r="A202" s="35" t="s">
        <v>58</v>
      </c>
      <c r="E202" s="40" t="s">
        <v>59</v>
      </c>
    </row>
    <row r="203" spans="1:5" ht="12.75">
      <c r="A203" t="s">
        <v>60</v>
      </c>
      <c r="E203" s="39" t="s">
        <v>59</v>
      </c>
    </row>
    <row r="204" spans="1:13" ht="12.75">
      <c r="A204" t="s">
        <v>47</v>
      </c>
      <c r="C204" s="31" t="s">
        <v>1417</v>
      </c>
      <c r="E204" s="33" t="s">
        <v>1418</v>
      </c>
      <c r="J204" s="32">
        <f>0</f>
      </c>
      <c s="32">
        <f>0</f>
      </c>
      <c s="32">
        <f>0+L205+L209+L213+L217</f>
      </c>
      <c s="32">
        <f>0+M205+M209+M213+M217</f>
      </c>
    </row>
    <row r="205" spans="1:16" ht="25.5">
      <c r="A205" t="s">
        <v>50</v>
      </c>
      <c s="34" t="s">
        <v>929</v>
      </c>
      <c s="34" t="s">
        <v>1419</v>
      </c>
      <c s="35" t="s">
        <v>59</v>
      </c>
      <c s="6" t="s">
        <v>1420</v>
      </c>
      <c s="36" t="s">
        <v>173</v>
      </c>
      <c s="37">
        <v>47.36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314</v>
      </c>
      <c>
        <f>(M205*21)/100</f>
      </c>
      <c t="s">
        <v>28</v>
      </c>
    </row>
    <row r="206" spans="1:5" ht="12.75">
      <c r="A206" s="35" t="s">
        <v>56</v>
      </c>
      <c r="E206" s="39" t="s">
        <v>1421</v>
      </c>
    </row>
    <row r="207" spans="1:5" ht="12.75">
      <c r="A207" s="35" t="s">
        <v>58</v>
      </c>
      <c r="E207" s="40" t="s">
        <v>1737</v>
      </c>
    </row>
    <row r="208" spans="1:5" ht="12.75">
      <c r="A208" t="s">
        <v>60</v>
      </c>
      <c r="E208" s="39" t="s">
        <v>59</v>
      </c>
    </row>
    <row r="209" spans="1:16" ht="12.75">
      <c r="A209" t="s">
        <v>50</v>
      </c>
      <c s="34" t="s">
        <v>1381</v>
      </c>
      <c s="34" t="s">
        <v>1750</v>
      </c>
      <c s="35" t="s">
        <v>59</v>
      </c>
      <c s="6" t="s">
        <v>1751</v>
      </c>
      <c s="36" t="s">
        <v>173</v>
      </c>
      <c s="37">
        <v>52.096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314</v>
      </c>
      <c>
        <f>(M209*21)/100</f>
      </c>
      <c t="s">
        <v>28</v>
      </c>
    </row>
    <row r="210" spans="1:5" ht="12.75">
      <c r="A210" s="35" t="s">
        <v>56</v>
      </c>
      <c r="E210" s="39" t="s">
        <v>1752</v>
      </c>
    </row>
    <row r="211" spans="1:5" ht="25.5">
      <c r="A211" s="35" t="s">
        <v>58</v>
      </c>
      <c r="E211" s="40" t="s">
        <v>1753</v>
      </c>
    </row>
    <row r="212" spans="1:5" ht="12.75">
      <c r="A212" t="s">
        <v>60</v>
      </c>
      <c r="E212" s="39" t="s">
        <v>59</v>
      </c>
    </row>
    <row r="213" spans="1:16" ht="25.5">
      <c r="A213" t="s">
        <v>50</v>
      </c>
      <c s="34" t="s">
        <v>1386</v>
      </c>
      <c s="34" t="s">
        <v>1427</v>
      </c>
      <c s="35" t="s">
        <v>59</v>
      </c>
      <c s="6" t="s">
        <v>1428</v>
      </c>
      <c s="36" t="s">
        <v>54</v>
      </c>
      <c s="37">
        <v>0.126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314</v>
      </c>
      <c>
        <f>(M213*21)/100</f>
      </c>
      <c t="s">
        <v>28</v>
      </c>
    </row>
    <row r="214" spans="1:5" ht="12.75">
      <c r="A214" s="35" t="s">
        <v>56</v>
      </c>
      <c r="E214" s="39" t="s">
        <v>1429</v>
      </c>
    </row>
    <row r="215" spans="1:5" ht="12.75">
      <c r="A215" s="35" t="s">
        <v>58</v>
      </c>
      <c r="E215" s="40" t="s">
        <v>59</v>
      </c>
    </row>
    <row r="216" spans="1:5" ht="12.75">
      <c r="A216" t="s">
        <v>60</v>
      </c>
      <c r="E216" s="39" t="s">
        <v>59</v>
      </c>
    </row>
    <row r="217" spans="1:16" ht="12.75">
      <c r="A217" t="s">
        <v>50</v>
      </c>
      <c s="34" t="s">
        <v>1391</v>
      </c>
      <c s="34" t="s">
        <v>1423</v>
      </c>
      <c s="35" t="s">
        <v>59</v>
      </c>
      <c s="6" t="s">
        <v>1424</v>
      </c>
      <c s="36" t="s">
        <v>173</v>
      </c>
      <c s="37">
        <v>118.36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314</v>
      </c>
      <c>
        <f>(M217*21)/100</f>
      </c>
      <c t="s">
        <v>28</v>
      </c>
    </row>
    <row r="218" spans="1:5" ht="12.75">
      <c r="A218" s="35" t="s">
        <v>56</v>
      </c>
      <c r="E218" s="39" t="s">
        <v>1425</v>
      </c>
    </row>
    <row r="219" spans="1:5" ht="25.5">
      <c r="A219" s="35" t="s">
        <v>58</v>
      </c>
      <c r="E219" s="40" t="s">
        <v>1426</v>
      </c>
    </row>
    <row r="220" spans="1:5" ht="12.75">
      <c r="A220" t="s">
        <v>60</v>
      </c>
      <c r="E220" s="39" t="s">
        <v>59</v>
      </c>
    </row>
    <row r="221" spans="1:13" ht="12.75">
      <c r="A221" t="s">
        <v>47</v>
      </c>
      <c r="C221" s="31" t="s">
        <v>81</v>
      </c>
      <c r="E221" s="33" t="s">
        <v>418</v>
      </c>
      <c r="J221" s="32">
        <f>0</f>
      </c>
      <c s="32">
        <f>0</f>
      </c>
      <c s="32">
        <f>0+L222+L226+L230+L234+L238</f>
      </c>
      <c s="32">
        <f>0+M222+M226+M230+M234+M238</f>
      </c>
    </row>
    <row r="222" spans="1:16" ht="25.5">
      <c r="A222" t="s">
        <v>50</v>
      </c>
      <c s="34" t="s">
        <v>297</v>
      </c>
      <c s="34" t="s">
        <v>1754</v>
      </c>
      <c s="35" t="s">
        <v>59</v>
      </c>
      <c s="6" t="s">
        <v>1755</v>
      </c>
      <c s="36" t="s">
        <v>93</v>
      </c>
      <c s="37">
        <v>33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314</v>
      </c>
      <c>
        <f>(M222*21)/100</f>
      </c>
      <c t="s">
        <v>28</v>
      </c>
    </row>
    <row r="223" spans="1:5" ht="12.75">
      <c r="A223" s="35" t="s">
        <v>56</v>
      </c>
      <c r="E223" s="39" t="s">
        <v>1756</v>
      </c>
    </row>
    <row r="224" spans="1:5" ht="12.75">
      <c r="A224" s="35" t="s">
        <v>58</v>
      </c>
      <c r="E224" s="40" t="s">
        <v>1757</v>
      </c>
    </row>
    <row r="225" spans="1:5" ht="12.75">
      <c r="A225" t="s">
        <v>60</v>
      </c>
      <c r="E225" s="39" t="s">
        <v>1758</v>
      </c>
    </row>
    <row r="226" spans="1:16" ht="12.75">
      <c r="A226" t="s">
        <v>50</v>
      </c>
      <c s="34" t="s">
        <v>480</v>
      </c>
      <c s="34" t="s">
        <v>1759</v>
      </c>
      <c s="35" t="s">
        <v>59</v>
      </c>
      <c s="6" t="s">
        <v>1760</v>
      </c>
      <c s="36" t="s">
        <v>93</v>
      </c>
      <c s="37">
        <v>33.495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314</v>
      </c>
      <c>
        <f>(M226*21)/100</f>
      </c>
      <c t="s">
        <v>28</v>
      </c>
    </row>
    <row r="227" spans="1:5" ht="12.75">
      <c r="A227" s="35" t="s">
        <v>56</v>
      </c>
      <c r="E227" s="39" t="s">
        <v>1761</v>
      </c>
    </row>
    <row r="228" spans="1:5" ht="12.75">
      <c r="A228" s="35" t="s">
        <v>58</v>
      </c>
      <c r="E228" s="40" t="s">
        <v>1762</v>
      </c>
    </row>
    <row r="229" spans="1:5" ht="12.75">
      <c r="A229" t="s">
        <v>60</v>
      </c>
      <c r="E229" s="39" t="s">
        <v>59</v>
      </c>
    </row>
    <row r="230" spans="1:16" ht="25.5">
      <c r="A230" t="s">
        <v>50</v>
      </c>
      <c s="34" t="s">
        <v>484</v>
      </c>
      <c s="34" t="s">
        <v>419</v>
      </c>
      <c s="35" t="s">
        <v>59</v>
      </c>
      <c s="6" t="s">
        <v>420</v>
      </c>
      <c s="36" t="s">
        <v>98</v>
      </c>
      <c s="37">
        <v>40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314</v>
      </c>
      <c>
        <f>(M230*21)/100</f>
      </c>
      <c t="s">
        <v>28</v>
      </c>
    </row>
    <row r="231" spans="1:5" ht="12.75">
      <c r="A231" s="35" t="s">
        <v>56</v>
      </c>
      <c r="E231" s="39" t="s">
        <v>421</v>
      </c>
    </row>
    <row r="232" spans="1:5" ht="12.75">
      <c r="A232" s="35" t="s">
        <v>58</v>
      </c>
      <c r="E232" s="40" t="s">
        <v>1763</v>
      </c>
    </row>
    <row r="233" spans="1:5" ht="12.75">
      <c r="A233" t="s">
        <v>60</v>
      </c>
      <c r="E233" s="39" t="s">
        <v>59</v>
      </c>
    </row>
    <row r="234" spans="1:16" ht="12.75">
      <c r="A234" t="s">
        <v>50</v>
      </c>
      <c s="34" t="s">
        <v>490</v>
      </c>
      <c s="34" t="s">
        <v>423</v>
      </c>
      <c s="35" t="s">
        <v>59</v>
      </c>
      <c s="6" t="s">
        <v>424</v>
      </c>
      <c s="36" t="s">
        <v>98</v>
      </c>
      <c s="37">
        <v>20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314</v>
      </c>
      <c>
        <f>(M234*21)/100</f>
      </c>
      <c t="s">
        <v>28</v>
      </c>
    </row>
    <row r="235" spans="1:5" ht="12.75">
      <c r="A235" s="35" t="s">
        <v>56</v>
      </c>
      <c r="E235" s="39" t="s">
        <v>425</v>
      </c>
    </row>
    <row r="236" spans="1:5" ht="12.75">
      <c r="A236" s="35" t="s">
        <v>58</v>
      </c>
      <c r="E236" s="40" t="s">
        <v>1764</v>
      </c>
    </row>
    <row r="237" spans="1:5" ht="12.75">
      <c r="A237" t="s">
        <v>60</v>
      </c>
      <c r="E237" s="39" t="s">
        <v>427</v>
      </c>
    </row>
    <row r="238" spans="1:16" ht="25.5">
      <c r="A238" t="s">
        <v>50</v>
      </c>
      <c s="34" t="s">
        <v>496</v>
      </c>
      <c s="34" t="s">
        <v>428</v>
      </c>
      <c s="35" t="s">
        <v>59</v>
      </c>
      <c s="6" t="s">
        <v>429</v>
      </c>
      <c s="36" t="s">
        <v>93</v>
      </c>
      <c s="37">
        <v>12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314</v>
      </c>
      <c>
        <f>(M238*21)/100</f>
      </c>
      <c t="s">
        <v>28</v>
      </c>
    </row>
    <row r="239" spans="1:5" ht="12.75">
      <c r="A239" s="35" t="s">
        <v>56</v>
      </c>
      <c r="E239" s="39" t="s">
        <v>1765</v>
      </c>
    </row>
    <row r="240" spans="1:5" ht="12.75">
      <c r="A240" s="35" t="s">
        <v>58</v>
      </c>
      <c r="E240" s="40" t="s">
        <v>1766</v>
      </c>
    </row>
    <row r="241" spans="1:5" ht="12.75">
      <c r="A241" t="s">
        <v>60</v>
      </c>
      <c r="E241" s="39" t="s">
        <v>431</v>
      </c>
    </row>
    <row r="242" spans="1:13" ht="12.75">
      <c r="A242" t="s">
        <v>47</v>
      </c>
      <c r="C242" s="31" t="s">
        <v>87</v>
      </c>
      <c r="E242" s="33" t="s">
        <v>432</v>
      </c>
      <c r="J242" s="32">
        <f>0</f>
      </c>
      <c s="32">
        <f>0</f>
      </c>
      <c s="32">
        <f>0+L243+L247+L251+L255+L259+L263+L267+L271+L275+L279+L283+L287+L291+L295</f>
      </c>
      <c s="32">
        <f>0+M243+M247+M251+M255+M259+M263+M267+M271+M275+M279+M283+M287+M291+M295</f>
      </c>
    </row>
    <row r="243" spans="1:16" ht="25.5">
      <c r="A243" t="s">
        <v>50</v>
      </c>
      <c s="34" t="s">
        <v>503</v>
      </c>
      <c s="34" t="s">
        <v>433</v>
      </c>
      <c s="35" t="s">
        <v>59</v>
      </c>
      <c s="6" t="s">
        <v>434</v>
      </c>
      <c s="36" t="s">
        <v>173</v>
      </c>
      <c s="37">
        <v>3374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314</v>
      </c>
      <c>
        <f>(M243*21)/100</f>
      </c>
      <c t="s">
        <v>28</v>
      </c>
    </row>
    <row r="244" spans="1:5" ht="12.75">
      <c r="A244" s="35" t="s">
        <v>56</v>
      </c>
      <c r="E244" s="39" t="s">
        <v>435</v>
      </c>
    </row>
    <row r="245" spans="1:5" ht="38.25">
      <c r="A245" s="35" t="s">
        <v>58</v>
      </c>
      <c r="E245" s="40" t="s">
        <v>1767</v>
      </c>
    </row>
    <row r="246" spans="1:5" ht="12.75">
      <c r="A246" t="s">
        <v>60</v>
      </c>
      <c r="E246" s="39" t="s">
        <v>59</v>
      </c>
    </row>
    <row r="247" spans="1:16" ht="12.75">
      <c r="A247" t="s">
        <v>50</v>
      </c>
      <c s="34" t="s">
        <v>508</v>
      </c>
      <c s="34" t="s">
        <v>438</v>
      </c>
      <c s="35" t="s">
        <v>59</v>
      </c>
      <c s="6" t="s">
        <v>439</v>
      </c>
      <c s="36" t="s">
        <v>173</v>
      </c>
      <c s="37">
        <v>2038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314</v>
      </c>
      <c>
        <f>(M247*21)/100</f>
      </c>
      <c t="s">
        <v>28</v>
      </c>
    </row>
    <row r="248" spans="1:5" ht="12.75">
      <c r="A248" s="35" t="s">
        <v>56</v>
      </c>
      <c r="E248" s="39" t="s">
        <v>440</v>
      </c>
    </row>
    <row r="249" spans="1:5" ht="38.25">
      <c r="A249" s="35" t="s">
        <v>58</v>
      </c>
      <c r="E249" s="40" t="s">
        <v>1768</v>
      </c>
    </row>
    <row r="250" spans="1:5" ht="12.75">
      <c r="A250" t="s">
        <v>60</v>
      </c>
      <c r="E250" s="39" t="s">
        <v>59</v>
      </c>
    </row>
    <row r="251" spans="1:16" ht="12.75">
      <c r="A251" t="s">
        <v>50</v>
      </c>
      <c s="34" t="s">
        <v>515</v>
      </c>
      <c s="34" t="s">
        <v>445</v>
      </c>
      <c s="35" t="s">
        <v>59</v>
      </c>
      <c s="6" t="s">
        <v>446</v>
      </c>
      <c s="36" t="s">
        <v>173</v>
      </c>
      <c s="37">
        <v>6.717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314</v>
      </c>
      <c>
        <f>(M251*21)/100</f>
      </c>
      <c t="s">
        <v>28</v>
      </c>
    </row>
    <row r="252" spans="1:5" ht="12.75">
      <c r="A252" s="35" t="s">
        <v>56</v>
      </c>
      <c r="E252" s="39" t="s">
        <v>447</v>
      </c>
    </row>
    <row r="253" spans="1:5" ht="25.5">
      <c r="A253" s="35" t="s">
        <v>58</v>
      </c>
      <c r="E253" s="40" t="s">
        <v>1769</v>
      </c>
    </row>
    <row r="254" spans="1:5" ht="12.75">
      <c r="A254" t="s">
        <v>60</v>
      </c>
      <c r="E254" s="39" t="s">
        <v>1770</v>
      </c>
    </row>
    <row r="255" spans="1:16" ht="12.75">
      <c r="A255" t="s">
        <v>50</v>
      </c>
      <c s="34" t="s">
        <v>522</v>
      </c>
      <c s="34" t="s">
        <v>450</v>
      </c>
      <c s="35" t="s">
        <v>59</v>
      </c>
      <c s="6" t="s">
        <v>451</v>
      </c>
      <c s="36" t="s">
        <v>93</v>
      </c>
      <c s="37">
        <v>42.179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55</v>
      </c>
      <c>
        <f>(M255*21)/100</f>
      </c>
      <c t="s">
        <v>28</v>
      </c>
    </row>
    <row r="256" spans="1:5" ht="12.75">
      <c r="A256" s="35" t="s">
        <v>56</v>
      </c>
      <c r="E256" s="39" t="s">
        <v>59</v>
      </c>
    </row>
    <row r="257" spans="1:5" ht="25.5">
      <c r="A257" s="35" t="s">
        <v>58</v>
      </c>
      <c r="E257" s="40" t="s">
        <v>1771</v>
      </c>
    </row>
    <row r="258" spans="1:5" ht="12.75">
      <c r="A258" t="s">
        <v>60</v>
      </c>
      <c r="E258" s="39" t="s">
        <v>1770</v>
      </c>
    </row>
    <row r="259" spans="1:16" ht="25.5">
      <c r="A259" t="s">
        <v>50</v>
      </c>
      <c s="34" t="s">
        <v>529</v>
      </c>
      <c s="34" t="s">
        <v>453</v>
      </c>
      <c s="35" t="s">
        <v>59</v>
      </c>
      <c s="6" t="s">
        <v>454</v>
      </c>
      <c s="36" t="s">
        <v>93</v>
      </c>
      <c s="37">
        <v>42.179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314</v>
      </c>
      <c>
        <f>(M259*21)/100</f>
      </c>
      <c t="s">
        <v>28</v>
      </c>
    </row>
    <row r="260" spans="1:5" ht="12.75">
      <c r="A260" s="35" t="s">
        <v>56</v>
      </c>
      <c r="E260" s="39" t="s">
        <v>455</v>
      </c>
    </row>
    <row r="261" spans="1:5" ht="25.5">
      <c r="A261" s="35" t="s">
        <v>58</v>
      </c>
      <c r="E261" s="40" t="s">
        <v>1771</v>
      </c>
    </row>
    <row r="262" spans="1:5" ht="12.75">
      <c r="A262" t="s">
        <v>60</v>
      </c>
      <c r="E262" s="39" t="s">
        <v>1770</v>
      </c>
    </row>
    <row r="263" spans="1:16" ht="25.5">
      <c r="A263" t="s">
        <v>50</v>
      </c>
      <c s="34" t="s">
        <v>533</v>
      </c>
      <c s="34" t="s">
        <v>456</v>
      </c>
      <c s="35" t="s">
        <v>59</v>
      </c>
      <c s="6" t="s">
        <v>457</v>
      </c>
      <c s="36" t="s">
        <v>173</v>
      </c>
      <c s="37">
        <v>28.2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314</v>
      </c>
      <c>
        <f>(M263*21)/100</f>
      </c>
      <c t="s">
        <v>28</v>
      </c>
    </row>
    <row r="264" spans="1:5" ht="12.75">
      <c r="A264" s="35" t="s">
        <v>56</v>
      </c>
      <c r="E264" s="39" t="s">
        <v>458</v>
      </c>
    </row>
    <row r="265" spans="1:5" ht="12.75">
      <c r="A265" s="35" t="s">
        <v>58</v>
      </c>
      <c r="E265" s="40" t="s">
        <v>1772</v>
      </c>
    </row>
    <row r="266" spans="1:5" ht="12.75">
      <c r="A266" t="s">
        <v>60</v>
      </c>
      <c r="E266" s="39" t="s">
        <v>59</v>
      </c>
    </row>
    <row r="267" spans="1:16" ht="25.5">
      <c r="A267" t="s">
        <v>50</v>
      </c>
      <c s="34" t="s">
        <v>538</v>
      </c>
      <c s="34" t="s">
        <v>460</v>
      </c>
      <c s="35" t="s">
        <v>59</v>
      </c>
      <c s="6" t="s">
        <v>461</v>
      </c>
      <c s="36" t="s">
        <v>98</v>
      </c>
      <c s="37">
        <v>20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314</v>
      </c>
      <c>
        <f>(M267*21)/100</f>
      </c>
      <c t="s">
        <v>28</v>
      </c>
    </row>
    <row r="268" spans="1:5" ht="12.75">
      <c r="A268" s="35" t="s">
        <v>56</v>
      </c>
      <c r="E268" s="39" t="s">
        <v>462</v>
      </c>
    </row>
    <row r="269" spans="1:5" ht="12.75">
      <c r="A269" s="35" t="s">
        <v>58</v>
      </c>
      <c r="E269" s="40" t="s">
        <v>211</v>
      </c>
    </row>
    <row r="270" spans="1:5" ht="12.75">
      <c r="A270" t="s">
        <v>60</v>
      </c>
      <c r="E270" s="39" t="s">
        <v>1730</v>
      </c>
    </row>
    <row r="271" spans="1:16" ht="25.5">
      <c r="A271" t="s">
        <v>50</v>
      </c>
      <c s="34" t="s">
        <v>827</v>
      </c>
      <c s="34" t="s">
        <v>464</v>
      </c>
      <c s="35" t="s">
        <v>59</v>
      </c>
      <c s="6" t="s">
        <v>465</v>
      </c>
      <c s="36" t="s">
        <v>98</v>
      </c>
      <c s="37">
        <v>20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55</v>
      </c>
      <c>
        <f>(M271*21)/100</f>
      </c>
      <c t="s">
        <v>28</v>
      </c>
    </row>
    <row r="272" spans="1:5" ht="12.75">
      <c r="A272" s="35" t="s">
        <v>56</v>
      </c>
      <c r="E272" s="39" t="s">
        <v>59</v>
      </c>
    </row>
    <row r="273" spans="1:5" ht="12.75">
      <c r="A273" s="35" t="s">
        <v>58</v>
      </c>
      <c r="E273" s="40" t="s">
        <v>211</v>
      </c>
    </row>
    <row r="274" spans="1:5" ht="12.75">
      <c r="A274" t="s">
        <v>60</v>
      </c>
      <c r="E274" s="39" t="s">
        <v>1730</v>
      </c>
    </row>
    <row r="275" spans="1:16" ht="25.5">
      <c r="A275" t="s">
        <v>50</v>
      </c>
      <c s="34" t="s">
        <v>833</v>
      </c>
      <c s="34" t="s">
        <v>466</v>
      </c>
      <c s="35" t="s">
        <v>59</v>
      </c>
      <c s="6" t="s">
        <v>467</v>
      </c>
      <c s="36" t="s">
        <v>98</v>
      </c>
      <c s="37">
        <v>20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55</v>
      </c>
      <c>
        <f>(M275*21)/100</f>
      </c>
      <c t="s">
        <v>28</v>
      </c>
    </row>
    <row r="276" spans="1:5" ht="12.75">
      <c r="A276" s="35" t="s">
        <v>56</v>
      </c>
      <c r="E276" s="39" t="s">
        <v>59</v>
      </c>
    </row>
    <row r="277" spans="1:5" ht="12.75">
      <c r="A277" s="35" t="s">
        <v>58</v>
      </c>
      <c r="E277" s="40" t="s">
        <v>59</v>
      </c>
    </row>
    <row r="278" spans="1:5" ht="12.75">
      <c r="A278" t="s">
        <v>60</v>
      </c>
      <c r="E278" s="39" t="s">
        <v>59</v>
      </c>
    </row>
    <row r="279" spans="1:16" ht="25.5">
      <c r="A279" t="s">
        <v>50</v>
      </c>
      <c s="34" t="s">
        <v>839</v>
      </c>
      <c s="34" t="s">
        <v>468</v>
      </c>
      <c s="35" t="s">
        <v>59</v>
      </c>
      <c s="6" t="s">
        <v>469</v>
      </c>
      <c s="36" t="s">
        <v>98</v>
      </c>
      <c s="37">
        <v>20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55</v>
      </c>
      <c>
        <f>(M279*21)/100</f>
      </c>
      <c t="s">
        <v>28</v>
      </c>
    </row>
    <row r="280" spans="1:5" ht="12.75">
      <c r="A280" s="35" t="s">
        <v>56</v>
      </c>
      <c r="E280" s="39" t="s">
        <v>59</v>
      </c>
    </row>
    <row r="281" spans="1:5" ht="12.75">
      <c r="A281" s="35" t="s">
        <v>58</v>
      </c>
      <c r="E281" s="40" t="s">
        <v>59</v>
      </c>
    </row>
    <row r="282" spans="1:5" ht="12.75">
      <c r="A282" t="s">
        <v>60</v>
      </c>
      <c r="E282" s="39" t="s">
        <v>59</v>
      </c>
    </row>
    <row r="283" spans="1:16" ht="25.5">
      <c r="A283" t="s">
        <v>50</v>
      </c>
      <c s="34" t="s">
        <v>843</v>
      </c>
      <c s="34" t="s">
        <v>1773</v>
      </c>
      <c s="35" t="s">
        <v>59</v>
      </c>
      <c s="6" t="s">
        <v>1774</v>
      </c>
      <c s="36" t="s">
        <v>93</v>
      </c>
      <c s="37">
        <v>5.4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314</v>
      </c>
      <c>
        <f>(M283*21)/100</f>
      </c>
      <c t="s">
        <v>28</v>
      </c>
    </row>
    <row r="284" spans="1:5" ht="12.75">
      <c r="A284" s="35" t="s">
        <v>56</v>
      </c>
      <c r="E284" s="39" t="s">
        <v>1775</v>
      </c>
    </row>
    <row r="285" spans="1:5" ht="12.75">
      <c r="A285" s="35" t="s">
        <v>58</v>
      </c>
      <c r="E285" s="40" t="s">
        <v>1776</v>
      </c>
    </row>
    <row r="286" spans="1:5" ht="12.75">
      <c r="A286" t="s">
        <v>60</v>
      </c>
      <c r="E286" s="39" t="s">
        <v>1777</v>
      </c>
    </row>
    <row r="287" spans="1:16" ht="25.5">
      <c r="A287" t="s">
        <v>50</v>
      </c>
      <c s="34" t="s">
        <v>848</v>
      </c>
      <c s="34" t="s">
        <v>1778</v>
      </c>
      <c s="35" t="s">
        <v>59</v>
      </c>
      <c s="6" t="s">
        <v>1779</v>
      </c>
      <c s="36" t="s">
        <v>93</v>
      </c>
      <c s="37">
        <v>5.28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314</v>
      </c>
      <c>
        <f>(M287*21)/100</f>
      </c>
      <c t="s">
        <v>28</v>
      </c>
    </row>
    <row r="288" spans="1:5" ht="12.75">
      <c r="A288" s="35" t="s">
        <v>56</v>
      </c>
      <c r="E288" s="39" t="s">
        <v>1780</v>
      </c>
    </row>
    <row r="289" spans="1:5" ht="12.75">
      <c r="A289" s="35" t="s">
        <v>58</v>
      </c>
      <c r="E289" s="40" t="s">
        <v>1781</v>
      </c>
    </row>
    <row r="290" spans="1:5" ht="12.75">
      <c r="A290" t="s">
        <v>60</v>
      </c>
      <c r="E290" s="39" t="s">
        <v>1782</v>
      </c>
    </row>
    <row r="291" spans="1:16" ht="12.75">
      <c r="A291" t="s">
        <v>50</v>
      </c>
      <c s="34" t="s">
        <v>855</v>
      </c>
      <c s="34" t="s">
        <v>470</v>
      </c>
      <c s="35" t="s">
        <v>59</v>
      </c>
      <c s="6" t="s">
        <v>471</v>
      </c>
      <c s="36" t="s">
        <v>173</v>
      </c>
      <c s="37">
        <v>47.36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314</v>
      </c>
      <c>
        <f>(M291*21)/100</f>
      </c>
      <c t="s">
        <v>28</v>
      </c>
    </row>
    <row r="292" spans="1:5" ht="12.75">
      <c r="A292" s="35" t="s">
        <v>56</v>
      </c>
      <c r="E292" s="39" t="s">
        <v>472</v>
      </c>
    </row>
    <row r="293" spans="1:5" ht="12.75">
      <c r="A293" s="35" t="s">
        <v>58</v>
      </c>
      <c r="E293" s="40" t="s">
        <v>1737</v>
      </c>
    </row>
    <row r="294" spans="1:5" ht="12.75">
      <c r="A294" t="s">
        <v>60</v>
      </c>
      <c r="E294" s="39" t="s">
        <v>59</v>
      </c>
    </row>
    <row r="295" spans="1:16" ht="25.5">
      <c r="A295" t="s">
        <v>50</v>
      </c>
      <c s="34" t="s">
        <v>861</v>
      </c>
      <c s="34" t="s">
        <v>1474</v>
      </c>
      <c s="35" t="s">
        <v>59</v>
      </c>
      <c s="6" t="s">
        <v>1475</v>
      </c>
      <c s="36" t="s">
        <v>173</v>
      </c>
      <c s="37">
        <v>23.68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314</v>
      </c>
      <c>
        <f>(M295*21)/100</f>
      </c>
      <c t="s">
        <v>28</v>
      </c>
    </row>
    <row r="296" spans="1:5" ht="12.75">
      <c r="A296" s="35" t="s">
        <v>56</v>
      </c>
      <c r="E296" s="39" t="s">
        <v>1476</v>
      </c>
    </row>
    <row r="297" spans="1:5" ht="12.75">
      <c r="A297" s="35" t="s">
        <v>58</v>
      </c>
      <c r="E297" s="40" t="s">
        <v>1783</v>
      </c>
    </row>
    <row r="298" spans="1:5" ht="12.75">
      <c r="A298" t="s">
        <v>60</v>
      </c>
      <c r="E298" s="39" t="s">
        <v>59</v>
      </c>
    </row>
    <row r="299" spans="1:13" ht="12.75">
      <c r="A299" t="s">
        <v>47</v>
      </c>
      <c r="C299" s="31" t="s">
        <v>474</v>
      </c>
      <c r="E299" s="33" t="s">
        <v>475</v>
      </c>
      <c r="J299" s="32">
        <f>0</f>
      </c>
      <c s="32">
        <f>0</f>
      </c>
      <c s="32">
        <f>0+L300+L304+L308</f>
      </c>
      <c s="32">
        <f>0+M300+M304+M308</f>
      </c>
    </row>
    <row r="300" spans="1:16" ht="25.5">
      <c r="A300" t="s">
        <v>50</v>
      </c>
      <c s="34" t="s">
        <v>867</v>
      </c>
      <c s="34" t="s">
        <v>1239</v>
      </c>
      <c s="35" t="s">
        <v>1495</v>
      </c>
      <c s="6" t="s">
        <v>1496</v>
      </c>
      <c s="36" t="s">
        <v>54</v>
      </c>
      <c s="37">
        <v>0.213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55</v>
      </c>
      <c>
        <f>(M300*21)/100</f>
      </c>
      <c t="s">
        <v>28</v>
      </c>
    </row>
    <row r="301" spans="1:5" ht="12.75">
      <c r="A301" s="35" t="s">
        <v>56</v>
      </c>
      <c r="E301" s="39" t="s">
        <v>57</v>
      </c>
    </row>
    <row r="302" spans="1:5" ht="12.75">
      <c r="A302" s="35" t="s">
        <v>58</v>
      </c>
      <c r="E302" s="40" t="s">
        <v>1784</v>
      </c>
    </row>
    <row r="303" spans="1:5" ht="12.75">
      <c r="A303" t="s">
        <v>60</v>
      </c>
      <c r="E303" s="39" t="s">
        <v>59</v>
      </c>
    </row>
    <row r="304" spans="1:16" ht="25.5">
      <c r="A304" t="s">
        <v>50</v>
      </c>
      <c s="34" t="s">
        <v>871</v>
      </c>
      <c s="34" t="s">
        <v>366</v>
      </c>
      <c s="35" t="s">
        <v>367</v>
      </c>
      <c s="6" t="s">
        <v>368</v>
      </c>
      <c s="36" t="s">
        <v>54</v>
      </c>
      <c s="37">
        <v>737.21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55</v>
      </c>
      <c>
        <f>(M304*21)/100</f>
      </c>
      <c t="s">
        <v>28</v>
      </c>
    </row>
    <row r="305" spans="1:5" ht="12.75">
      <c r="A305" s="35" t="s">
        <v>56</v>
      </c>
      <c r="E305" s="39" t="s">
        <v>57</v>
      </c>
    </row>
    <row r="306" spans="1:5" ht="12.75">
      <c r="A306" s="35" t="s">
        <v>58</v>
      </c>
      <c r="E306" s="40" t="s">
        <v>1785</v>
      </c>
    </row>
    <row r="307" spans="1:5" ht="12.75">
      <c r="A307" t="s">
        <v>60</v>
      </c>
      <c r="E307" s="39" t="s">
        <v>59</v>
      </c>
    </row>
    <row r="308" spans="1:16" ht="25.5">
      <c r="A308" t="s">
        <v>50</v>
      </c>
      <c s="34" t="s">
        <v>875</v>
      </c>
      <c s="34" t="s">
        <v>476</v>
      </c>
      <c s="35" t="s">
        <v>477</v>
      </c>
      <c s="6" t="s">
        <v>478</v>
      </c>
      <c s="36" t="s">
        <v>54</v>
      </c>
      <c s="37">
        <v>2.259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55</v>
      </c>
      <c>
        <f>(M308*21)/100</f>
      </c>
      <c t="s">
        <v>28</v>
      </c>
    </row>
    <row r="309" spans="1:5" ht="12.75">
      <c r="A309" s="35" t="s">
        <v>56</v>
      </c>
      <c r="E309" s="39" t="s">
        <v>57</v>
      </c>
    </row>
    <row r="310" spans="1:5" ht="25.5">
      <c r="A310" s="35" t="s">
        <v>58</v>
      </c>
      <c r="E310" s="40" t="s">
        <v>1786</v>
      </c>
    </row>
    <row r="311" spans="1:5" ht="12.75">
      <c r="A311" t="s">
        <v>60</v>
      </c>
      <c r="E311" s="39" t="s">
        <v>59</v>
      </c>
    </row>
    <row r="312" spans="1:13" ht="12.75">
      <c r="A312" t="s">
        <v>47</v>
      </c>
      <c r="C312" s="31" t="s">
        <v>482</v>
      </c>
      <c r="E312" s="33" t="s">
        <v>483</v>
      </c>
      <c r="J312" s="32">
        <f>0</f>
      </c>
      <c s="32">
        <f>0</f>
      </c>
      <c s="32">
        <f>0+L313</f>
      </c>
      <c s="32">
        <f>0+M313</f>
      </c>
    </row>
    <row r="313" spans="1:16" ht="25.5">
      <c r="A313" t="s">
        <v>50</v>
      </c>
      <c s="34" t="s">
        <v>881</v>
      </c>
      <c s="34" t="s">
        <v>485</v>
      </c>
      <c s="35" t="s">
        <v>59</v>
      </c>
      <c s="6" t="s">
        <v>486</v>
      </c>
      <c s="36" t="s">
        <v>54</v>
      </c>
      <c s="37">
        <v>86.969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314</v>
      </c>
      <c>
        <f>(M313*21)/100</f>
      </c>
      <c t="s">
        <v>28</v>
      </c>
    </row>
    <row r="314" spans="1:5" ht="12.75">
      <c r="A314" s="35" t="s">
        <v>56</v>
      </c>
      <c r="E314" s="39" t="s">
        <v>487</v>
      </c>
    </row>
    <row r="315" spans="1:5" ht="12.75">
      <c r="A315" s="35" t="s">
        <v>58</v>
      </c>
      <c r="E315" s="40" t="s">
        <v>59</v>
      </c>
    </row>
    <row r="316" spans="1:5" ht="12.75">
      <c r="A316" t="s">
        <v>60</v>
      </c>
      <c r="E316" s="39" t="s">
        <v>59</v>
      </c>
    </row>
    <row r="317" spans="1:13" ht="12.75">
      <c r="A317" t="s">
        <v>47</v>
      </c>
      <c r="C317" s="31" t="s">
        <v>488</v>
      </c>
      <c r="E317" s="33" t="s">
        <v>489</v>
      </c>
      <c r="J317" s="32">
        <f>0</f>
      </c>
      <c s="32">
        <f>0</f>
      </c>
      <c s="32">
        <f>0+L318+L322+L326+L330+L334</f>
      </c>
      <c s="32">
        <f>0+M318+M322+M326+M330+M334</f>
      </c>
    </row>
    <row r="318" spans="1:16" ht="12.75">
      <c r="A318" t="s">
        <v>50</v>
      </c>
      <c s="34" t="s">
        <v>934</v>
      </c>
      <c s="34" t="s">
        <v>491</v>
      </c>
      <c s="35" t="s">
        <v>59</v>
      </c>
      <c s="6" t="s">
        <v>492</v>
      </c>
      <c s="36" t="s">
        <v>493</v>
      </c>
      <c s="37">
        <v>1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314</v>
      </c>
      <c>
        <f>(M318*21)/100</f>
      </c>
      <c t="s">
        <v>28</v>
      </c>
    </row>
    <row r="319" spans="1:5" ht="12.75">
      <c r="A319" s="35" t="s">
        <v>56</v>
      </c>
      <c r="E319" s="39" t="s">
        <v>494</v>
      </c>
    </row>
    <row r="320" spans="1:5" ht="12.75">
      <c r="A320" s="35" t="s">
        <v>58</v>
      </c>
      <c r="E320" s="40" t="s">
        <v>59</v>
      </c>
    </row>
    <row r="321" spans="1:5" ht="38.25">
      <c r="A321" t="s">
        <v>60</v>
      </c>
      <c r="E321" s="39" t="s">
        <v>495</v>
      </c>
    </row>
    <row r="322" spans="1:16" ht="12.75">
      <c r="A322" t="s">
        <v>50</v>
      </c>
      <c s="34" t="s">
        <v>938</v>
      </c>
      <c s="34" t="s">
        <v>1787</v>
      </c>
      <c s="35" t="s">
        <v>59</v>
      </c>
      <c s="6" t="s">
        <v>1788</v>
      </c>
      <c s="36" t="s">
        <v>493</v>
      </c>
      <c s="37">
        <v>1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314</v>
      </c>
      <c>
        <f>(M322*21)/100</f>
      </c>
      <c t="s">
        <v>28</v>
      </c>
    </row>
    <row r="323" spans="1:5" ht="12.75">
      <c r="A323" s="35" t="s">
        <v>56</v>
      </c>
      <c r="E323" s="39" t="s">
        <v>1789</v>
      </c>
    </row>
    <row r="324" spans="1:5" ht="12.75">
      <c r="A324" s="35" t="s">
        <v>58</v>
      </c>
      <c r="E324" s="40" t="s">
        <v>59</v>
      </c>
    </row>
    <row r="325" spans="1:5" ht="12.75">
      <c r="A325" t="s">
        <v>60</v>
      </c>
      <c r="E325" s="39" t="s">
        <v>59</v>
      </c>
    </row>
    <row r="326" spans="1:16" ht="12.75">
      <c r="A326" t="s">
        <v>50</v>
      </c>
      <c s="34" t="s">
        <v>966</v>
      </c>
      <c s="34" t="s">
        <v>497</v>
      </c>
      <c s="35" t="s">
        <v>59</v>
      </c>
      <c s="6" t="s">
        <v>498</v>
      </c>
      <c s="36" t="s">
        <v>493</v>
      </c>
      <c s="37">
        <v>1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314</v>
      </c>
      <c>
        <f>(M326*21)/100</f>
      </c>
      <c t="s">
        <v>28</v>
      </c>
    </row>
    <row r="327" spans="1:5" ht="12.75">
      <c r="A327" s="35" t="s">
        <v>56</v>
      </c>
      <c r="E327" s="39" t="s">
        <v>499</v>
      </c>
    </row>
    <row r="328" spans="1:5" ht="12.75">
      <c r="A328" s="35" t="s">
        <v>58</v>
      </c>
      <c r="E328" s="40" t="s">
        <v>59</v>
      </c>
    </row>
    <row r="329" spans="1:5" ht="12.75">
      <c r="A329" t="s">
        <v>60</v>
      </c>
      <c r="E329" s="39" t="s">
        <v>500</v>
      </c>
    </row>
    <row r="330" spans="1:16" ht="12.75">
      <c r="A330" t="s">
        <v>50</v>
      </c>
      <c s="34" t="s">
        <v>969</v>
      </c>
      <c s="34" t="s">
        <v>1790</v>
      </c>
      <c s="35" t="s">
        <v>59</v>
      </c>
      <c s="6" t="s">
        <v>1791</v>
      </c>
      <c s="36" t="s">
        <v>493</v>
      </c>
      <c s="37">
        <v>1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314</v>
      </c>
      <c>
        <f>(M330*21)/100</f>
      </c>
      <c t="s">
        <v>28</v>
      </c>
    </row>
    <row r="331" spans="1:5" ht="12.75">
      <c r="A331" s="35" t="s">
        <v>56</v>
      </c>
      <c r="E331" s="39" t="s">
        <v>1792</v>
      </c>
    </row>
    <row r="332" spans="1:5" ht="12.75">
      <c r="A332" s="35" t="s">
        <v>58</v>
      </c>
      <c r="E332" s="40" t="s">
        <v>59</v>
      </c>
    </row>
    <row r="333" spans="1:5" ht="51">
      <c r="A333" t="s">
        <v>60</v>
      </c>
      <c r="E333" s="39" t="s">
        <v>1793</v>
      </c>
    </row>
    <row r="334" spans="1:16" ht="12.75">
      <c r="A334" t="s">
        <v>50</v>
      </c>
      <c s="34" t="s">
        <v>972</v>
      </c>
      <c s="34" t="s">
        <v>1794</v>
      </c>
      <c s="35" t="s">
        <v>59</v>
      </c>
      <c s="6" t="s">
        <v>1795</v>
      </c>
      <c s="36" t="s">
        <v>493</v>
      </c>
      <c s="37">
        <v>1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314</v>
      </c>
      <c>
        <f>(M334*21)/100</f>
      </c>
      <c t="s">
        <v>28</v>
      </c>
    </row>
    <row r="335" spans="1:5" ht="12.75">
      <c r="A335" s="35" t="s">
        <v>56</v>
      </c>
      <c r="E335" s="39" t="s">
        <v>1796</v>
      </c>
    </row>
    <row r="336" spans="1:5" ht="12.75">
      <c r="A336" s="35" t="s">
        <v>58</v>
      </c>
      <c r="E336" s="40" t="s">
        <v>59</v>
      </c>
    </row>
    <row r="337" spans="1:5" ht="12.75">
      <c r="A337" t="s">
        <v>60</v>
      </c>
      <c r="E337" s="39" t="s">
        <v>59</v>
      </c>
    </row>
    <row r="338" spans="1:13" ht="12.75">
      <c r="A338" t="s">
        <v>47</v>
      </c>
      <c r="C338" s="31" t="s">
        <v>501</v>
      </c>
      <c r="E338" s="33" t="s">
        <v>502</v>
      </c>
      <c r="J338" s="32">
        <f>0</f>
      </c>
      <c s="32">
        <f>0</f>
      </c>
      <c s="32">
        <f>0+L339+L343</f>
      </c>
      <c s="32">
        <f>0+M339+M343</f>
      </c>
    </row>
    <row r="339" spans="1:16" ht="12.75">
      <c r="A339" t="s">
        <v>50</v>
      </c>
      <c s="34" t="s">
        <v>975</v>
      </c>
      <c s="34" t="s">
        <v>504</v>
      </c>
      <c s="35" t="s">
        <v>59</v>
      </c>
      <c s="6" t="s">
        <v>502</v>
      </c>
      <c s="36" t="s">
        <v>493</v>
      </c>
      <c s="37">
        <v>1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314</v>
      </c>
      <c>
        <f>(M339*21)/100</f>
      </c>
      <c t="s">
        <v>28</v>
      </c>
    </row>
    <row r="340" spans="1:5" ht="12.75">
      <c r="A340" s="35" t="s">
        <v>56</v>
      </c>
      <c r="E340" s="39" t="s">
        <v>506</v>
      </c>
    </row>
    <row r="341" spans="1:5" ht="12.75">
      <c r="A341" s="35" t="s">
        <v>58</v>
      </c>
      <c r="E341" s="40" t="s">
        <v>59</v>
      </c>
    </row>
    <row r="342" spans="1:5" ht="63.75">
      <c r="A342" t="s">
        <v>60</v>
      </c>
      <c r="E342" s="39" t="s">
        <v>1797</v>
      </c>
    </row>
    <row r="343" spans="1:16" ht="12.75">
      <c r="A343" t="s">
        <v>50</v>
      </c>
      <c s="34" t="s">
        <v>979</v>
      </c>
      <c s="34" t="s">
        <v>509</v>
      </c>
      <c s="35" t="s">
        <v>59</v>
      </c>
      <c s="6" t="s">
        <v>510</v>
      </c>
      <c s="36" t="s">
        <v>493</v>
      </c>
      <c s="37">
        <v>1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314</v>
      </c>
      <c>
        <f>(M343*21)/100</f>
      </c>
      <c t="s">
        <v>28</v>
      </c>
    </row>
    <row r="344" spans="1:5" ht="12.75">
      <c r="A344" s="35" t="s">
        <v>56</v>
      </c>
      <c r="E344" s="39" t="s">
        <v>511</v>
      </c>
    </row>
    <row r="345" spans="1:5" ht="12.75">
      <c r="A345" s="35" t="s">
        <v>58</v>
      </c>
      <c r="E345" s="40" t="s">
        <v>59</v>
      </c>
    </row>
    <row r="346" spans="1:5" ht="25.5">
      <c r="A346" t="s">
        <v>60</v>
      </c>
      <c r="E346" s="39" t="s">
        <v>512</v>
      </c>
    </row>
    <row r="347" spans="1:13" ht="12.75">
      <c r="A347" t="s">
        <v>47</v>
      </c>
      <c r="C347" s="31" t="s">
        <v>513</v>
      </c>
      <c r="E347" s="33" t="s">
        <v>514</v>
      </c>
      <c r="J347" s="32">
        <f>0</f>
      </c>
      <c s="32">
        <f>0</f>
      </c>
      <c s="32">
        <f>0+L348+L352</f>
      </c>
      <c s="32">
        <f>0+M348+M352</f>
      </c>
    </row>
    <row r="348" spans="1:16" ht="12.75">
      <c r="A348" t="s">
        <v>50</v>
      </c>
      <c s="34" t="s">
        <v>983</v>
      </c>
      <c s="34" t="s">
        <v>1504</v>
      </c>
      <c s="35" t="s">
        <v>59</v>
      </c>
      <c s="6" t="s">
        <v>1505</v>
      </c>
      <c s="36" t="s">
        <v>98</v>
      </c>
      <c s="37">
        <v>6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55</v>
      </c>
      <c>
        <f>(M348*21)/100</f>
      </c>
      <c t="s">
        <v>28</v>
      </c>
    </row>
    <row r="349" spans="1:5" ht="12.75">
      <c r="A349" s="35" t="s">
        <v>56</v>
      </c>
      <c r="E349" s="39" t="s">
        <v>59</v>
      </c>
    </row>
    <row r="350" spans="1:5" ht="12.75">
      <c r="A350" s="35" t="s">
        <v>58</v>
      </c>
      <c r="E350" s="40" t="s">
        <v>59</v>
      </c>
    </row>
    <row r="351" spans="1:5" ht="12.75">
      <c r="A351" t="s">
        <v>60</v>
      </c>
      <c r="E351" s="39" t="s">
        <v>59</v>
      </c>
    </row>
    <row r="352" spans="1:16" ht="12.75">
      <c r="A352" t="s">
        <v>50</v>
      </c>
      <c s="34" t="s">
        <v>463</v>
      </c>
      <c s="34" t="s">
        <v>516</v>
      </c>
      <c s="35" t="s">
        <v>59</v>
      </c>
      <c s="6" t="s">
        <v>517</v>
      </c>
      <c s="36" t="s">
        <v>98</v>
      </c>
      <c s="37">
        <v>4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314</v>
      </c>
      <c>
        <f>(M352*21)/100</f>
      </c>
      <c t="s">
        <v>28</v>
      </c>
    </row>
    <row r="353" spans="1:5" ht="12.75">
      <c r="A353" s="35" t="s">
        <v>56</v>
      </c>
      <c r="E353" s="39" t="s">
        <v>518</v>
      </c>
    </row>
    <row r="354" spans="1:5" ht="12.75">
      <c r="A354" s="35" t="s">
        <v>58</v>
      </c>
      <c r="E354" s="40" t="s">
        <v>59</v>
      </c>
    </row>
    <row r="355" spans="1:5" ht="25.5">
      <c r="A355" t="s">
        <v>60</v>
      </c>
      <c r="E355" s="39" t="s">
        <v>519</v>
      </c>
    </row>
    <row r="356" spans="1:13" ht="12.75">
      <c r="A356" t="s">
        <v>47</v>
      </c>
      <c r="C356" s="31" t="s">
        <v>520</v>
      </c>
      <c r="E356" s="33" t="s">
        <v>521</v>
      </c>
      <c r="J356" s="32">
        <f>0</f>
      </c>
      <c s="32">
        <f>0</f>
      </c>
      <c s="32">
        <f>0+L357+L361</f>
      </c>
      <c s="32">
        <f>0+M357+M361</f>
      </c>
    </row>
    <row r="357" spans="1:16" ht="12.75">
      <c r="A357" t="s">
        <v>50</v>
      </c>
      <c s="34" t="s">
        <v>992</v>
      </c>
      <c s="34" t="s">
        <v>523</v>
      </c>
      <c s="35" t="s">
        <v>59</v>
      </c>
      <c s="6" t="s">
        <v>524</v>
      </c>
      <c s="36" t="s">
        <v>493</v>
      </c>
      <c s="37">
        <v>1</v>
      </c>
      <c s="36">
        <v>0</v>
      </c>
      <c s="36">
        <f>ROUND(G357*H357,6)</f>
      </c>
      <c r="L357" s="38">
        <v>0</v>
      </c>
      <c s="32">
        <f>ROUND(ROUND(L357,2)*ROUND(G357,3),2)</f>
      </c>
      <c s="36" t="s">
        <v>314</v>
      </c>
      <c>
        <f>(M357*21)/100</f>
      </c>
      <c t="s">
        <v>28</v>
      </c>
    </row>
    <row r="358" spans="1:5" ht="12.75">
      <c r="A358" s="35" t="s">
        <v>56</v>
      </c>
      <c r="E358" s="39" t="s">
        <v>525</v>
      </c>
    </row>
    <row r="359" spans="1:5" ht="12.75">
      <c r="A359" s="35" t="s">
        <v>58</v>
      </c>
      <c r="E359" s="40" t="s">
        <v>59</v>
      </c>
    </row>
    <row r="360" spans="1:5" ht="12.75">
      <c r="A360" t="s">
        <v>60</v>
      </c>
      <c r="E360" s="39" t="s">
        <v>59</v>
      </c>
    </row>
    <row r="361" spans="1:16" ht="12.75">
      <c r="A361" t="s">
        <v>50</v>
      </c>
      <c s="34" t="s">
        <v>997</v>
      </c>
      <c s="34" t="s">
        <v>1798</v>
      </c>
      <c s="35" t="s">
        <v>59</v>
      </c>
      <c s="6" t="s">
        <v>1799</v>
      </c>
      <c s="36" t="s">
        <v>493</v>
      </c>
      <c s="37">
        <v>1</v>
      </c>
      <c s="36">
        <v>0</v>
      </c>
      <c s="36">
        <f>ROUND(G361*H361,6)</f>
      </c>
      <c r="L361" s="38">
        <v>0</v>
      </c>
      <c s="32">
        <f>ROUND(ROUND(L361,2)*ROUND(G361,3),2)</f>
      </c>
      <c s="36" t="s">
        <v>314</v>
      </c>
      <c>
        <f>(M361*21)/100</f>
      </c>
      <c t="s">
        <v>28</v>
      </c>
    </row>
    <row r="362" spans="1:5" ht="12.75">
      <c r="A362" s="35" t="s">
        <v>56</v>
      </c>
      <c r="E362" s="39" t="s">
        <v>1800</v>
      </c>
    </row>
    <row r="363" spans="1:5" ht="12.75">
      <c r="A363" s="35" t="s">
        <v>58</v>
      </c>
      <c r="E363" s="40" t="s">
        <v>59</v>
      </c>
    </row>
    <row r="364" spans="1:5" ht="25.5">
      <c r="A364" t="s">
        <v>60</v>
      </c>
      <c r="E364" s="39" t="s">
        <v>1801</v>
      </c>
    </row>
    <row r="365" spans="1:13" ht="12.75">
      <c r="A365" t="s">
        <v>47</v>
      </c>
      <c r="C365" s="31" t="s">
        <v>527</v>
      </c>
      <c r="E365" s="33" t="s">
        <v>528</v>
      </c>
      <c r="J365" s="32">
        <f>0</f>
      </c>
      <c s="32">
        <f>0</f>
      </c>
      <c s="32">
        <f>0+L366+L370</f>
      </c>
      <c s="32">
        <f>0+M366+M370</f>
      </c>
    </row>
    <row r="366" spans="1:16" ht="12.75">
      <c r="A366" t="s">
        <v>50</v>
      </c>
      <c s="34" t="s">
        <v>1001</v>
      </c>
      <c s="34" t="s">
        <v>1802</v>
      </c>
      <c s="35" t="s">
        <v>59</v>
      </c>
      <c s="6" t="s">
        <v>531</v>
      </c>
      <c s="36" t="s">
        <v>493</v>
      </c>
      <c s="37">
        <v>1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55</v>
      </c>
      <c>
        <f>(M366*21)/100</f>
      </c>
      <c t="s">
        <v>28</v>
      </c>
    </row>
    <row r="367" spans="1:5" ht="12.75">
      <c r="A367" s="35" t="s">
        <v>56</v>
      </c>
      <c r="E367" s="39" t="s">
        <v>59</v>
      </c>
    </row>
    <row r="368" spans="1:5" ht="12.75">
      <c r="A368" s="35" t="s">
        <v>58</v>
      </c>
      <c r="E368" s="40" t="s">
        <v>59</v>
      </c>
    </row>
    <row r="369" spans="1:5" ht="38.25">
      <c r="A369" t="s">
        <v>60</v>
      </c>
      <c r="E369" s="39" t="s">
        <v>1803</v>
      </c>
    </row>
    <row r="370" spans="1:16" ht="12.75">
      <c r="A370" t="s">
        <v>50</v>
      </c>
      <c s="34" t="s">
        <v>1005</v>
      </c>
      <c s="34" t="s">
        <v>534</v>
      </c>
      <c s="35" t="s">
        <v>59</v>
      </c>
      <c s="6" t="s">
        <v>535</v>
      </c>
      <c s="36" t="s">
        <v>493</v>
      </c>
      <c s="37">
        <v>1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55</v>
      </c>
      <c>
        <f>(M370*21)/100</f>
      </c>
      <c t="s">
        <v>28</v>
      </c>
    </row>
    <row r="371" spans="1:5" ht="12.75">
      <c r="A371" s="35" t="s">
        <v>56</v>
      </c>
      <c r="E371" s="39" t="s">
        <v>59</v>
      </c>
    </row>
    <row r="372" spans="1:5" ht="12.75">
      <c r="A372" s="35" t="s">
        <v>58</v>
      </c>
      <c r="E372" s="40" t="s">
        <v>59</v>
      </c>
    </row>
    <row r="373" spans="1:5" ht="12.75">
      <c r="A373" t="s">
        <v>60</v>
      </c>
      <c r="E373" s="39" t="s">
        <v>59</v>
      </c>
    </row>
    <row r="374" spans="1:13" ht="12.75">
      <c r="A374" t="s">
        <v>47</v>
      </c>
      <c r="C374" s="31" t="s">
        <v>536</v>
      </c>
      <c r="E374" s="33" t="s">
        <v>537</v>
      </c>
      <c r="J374" s="32">
        <f>0</f>
      </c>
      <c s="32">
        <f>0</f>
      </c>
      <c s="32">
        <f>0+L375</f>
      </c>
      <c s="32">
        <f>0+M375</f>
      </c>
    </row>
    <row r="375" spans="1:16" ht="12.75">
      <c r="A375" t="s">
        <v>50</v>
      </c>
      <c s="34" t="s">
        <v>1011</v>
      </c>
      <c s="34" t="s">
        <v>1804</v>
      </c>
      <c s="35" t="s">
        <v>59</v>
      </c>
      <c s="6" t="s">
        <v>540</v>
      </c>
      <c s="36" t="s">
        <v>493</v>
      </c>
      <c s="37">
        <v>1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314</v>
      </c>
      <c>
        <f>(M375*21)/100</f>
      </c>
      <c t="s">
        <v>28</v>
      </c>
    </row>
    <row r="376" spans="1:5" ht="12.75">
      <c r="A376" s="35" t="s">
        <v>56</v>
      </c>
      <c r="E376" s="39" t="s">
        <v>1805</v>
      </c>
    </row>
    <row r="377" spans="1:5" ht="12.75">
      <c r="A377" s="35" t="s">
        <v>58</v>
      </c>
      <c r="E377" s="40" t="s">
        <v>59</v>
      </c>
    </row>
    <row r="378" spans="1:5" ht="12.75">
      <c r="A378" t="s">
        <v>60</v>
      </c>
      <c r="E378" s="39" t="s">
        <v>541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2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306</v>
      </c>
      <c r="E4" s="26" t="s">
        <v>307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COUNTIFS(L8:L269,"=0",A8:A269,"P")+COUNTIFS(L8:L269,"",A8:A269,"P")+SUM(Q8:Q269)</f>
      </c>
    </row>
    <row r="8" spans="1:13" ht="12.75">
      <c r="A8" t="s">
        <v>45</v>
      </c>
      <c r="C8" s="28" t="s">
        <v>1808</v>
      </c>
      <c r="E8" s="30" t="s">
        <v>1807</v>
      </c>
      <c r="J8" s="29">
        <f>0+J9+J26+J79+J168+J205+J230+J255+J264</f>
      </c>
      <c s="29">
        <f>0+K9+K26+K79+K168+K205+K230+K255+K264</f>
      </c>
      <c s="29">
        <f>0+L9+L26+L79+L168+L205+L230+L255+L264</f>
      </c>
      <c s="29">
        <f>0+M9+M26+M79+M168+M205+M230+M255+M264</f>
      </c>
    </row>
    <row r="9" spans="1:13" ht="12.75">
      <c r="A9" t="s">
        <v>47</v>
      </c>
      <c r="C9" s="31" t="s">
        <v>1809</v>
      </c>
      <c r="E9" s="33" t="s">
        <v>1810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50</v>
      </c>
      <c s="34" t="s">
        <v>496</v>
      </c>
      <c s="34" t="s">
        <v>1811</v>
      </c>
      <c s="35" t="s">
        <v>59</v>
      </c>
      <c s="6" t="s">
        <v>1812</v>
      </c>
      <c s="36" t="s">
        <v>84</v>
      </c>
      <c s="37">
        <v>16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1813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59</v>
      </c>
    </row>
    <row r="14" spans="1:16" ht="12.75">
      <c r="A14" t="s">
        <v>50</v>
      </c>
      <c s="34" t="s">
        <v>503</v>
      </c>
      <c s="34" t="s">
        <v>1814</v>
      </c>
      <c s="35" t="s">
        <v>59</v>
      </c>
      <c s="6" t="s">
        <v>1815</v>
      </c>
      <c s="36" t="s">
        <v>93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12.75">
      <c r="A15" s="35" t="s">
        <v>56</v>
      </c>
      <c r="E15" s="39" t="s">
        <v>59</v>
      </c>
    </row>
    <row r="16" spans="1:5" ht="12.75">
      <c r="A16" s="35" t="s">
        <v>58</v>
      </c>
      <c r="E16" s="40" t="s">
        <v>59</v>
      </c>
    </row>
    <row r="17" spans="1:5" ht="12.75">
      <c r="A17" t="s">
        <v>60</v>
      </c>
      <c r="E17" s="39" t="s">
        <v>59</v>
      </c>
    </row>
    <row r="18" spans="1:16" ht="12.75">
      <c r="A18" t="s">
        <v>50</v>
      </c>
      <c s="34" t="s">
        <v>508</v>
      </c>
      <c s="34" t="s">
        <v>1816</v>
      </c>
      <c s="35" t="s">
        <v>59</v>
      </c>
      <c s="6" t="s">
        <v>1817</v>
      </c>
      <c s="36" t="s">
        <v>93</v>
      </c>
      <c s="37">
        <v>18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12.75">
      <c r="A19" s="35" t="s">
        <v>56</v>
      </c>
      <c r="E19" s="39" t="s">
        <v>59</v>
      </c>
    </row>
    <row r="20" spans="1:5" ht="12.75">
      <c r="A20" s="35" t="s">
        <v>58</v>
      </c>
      <c r="E20" s="40" t="s">
        <v>1818</v>
      </c>
    </row>
    <row r="21" spans="1:5" ht="12.75">
      <c r="A21" t="s">
        <v>60</v>
      </c>
      <c r="E21" s="39" t="s">
        <v>59</v>
      </c>
    </row>
    <row r="22" spans="1:16" ht="12.75">
      <c r="A22" t="s">
        <v>50</v>
      </c>
      <c s="34" t="s">
        <v>515</v>
      </c>
      <c s="34" t="s">
        <v>1819</v>
      </c>
      <c s="35" t="s">
        <v>59</v>
      </c>
      <c s="6" t="s">
        <v>1820</v>
      </c>
      <c s="36" t="s">
        <v>98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38.25">
      <c r="A23" s="35" t="s">
        <v>56</v>
      </c>
      <c r="E23" s="39" t="s">
        <v>1821</v>
      </c>
    </row>
    <row r="24" spans="1:5" ht="12.75">
      <c r="A24" s="35" t="s">
        <v>58</v>
      </c>
      <c r="E24" s="40" t="s">
        <v>59</v>
      </c>
    </row>
    <row r="25" spans="1:5" ht="12.75">
      <c r="A25" t="s">
        <v>60</v>
      </c>
      <c r="E25" s="39" t="s">
        <v>59</v>
      </c>
    </row>
    <row r="26" spans="1:13" ht="12.75">
      <c r="A26" t="s">
        <v>47</v>
      </c>
      <c r="C26" s="31" t="s">
        <v>160</v>
      </c>
      <c r="E26" s="33" t="s">
        <v>1822</v>
      </c>
      <c r="J26" s="32">
        <f>0</f>
      </c>
      <c s="32">
        <f>0</f>
      </c>
      <c s="32">
        <f>0+L27+L31+L35+L39+L43+L47+L51+L55+L59+L63+L67+L71+L75</f>
      </c>
      <c s="32">
        <f>0+M27+M31+M35+M39+M43+M47+M51+M55+M59+M63+M67+M71+M75</f>
      </c>
    </row>
    <row r="27" spans="1:16" ht="25.5">
      <c r="A27" t="s">
        <v>50</v>
      </c>
      <c s="34" t="s">
        <v>223</v>
      </c>
      <c s="34" t="s">
        <v>1823</v>
      </c>
      <c s="35" t="s">
        <v>59</v>
      </c>
      <c s="6" t="s">
        <v>1824</v>
      </c>
      <c s="36" t="s">
        <v>173</v>
      </c>
      <c s="37">
        <v>250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152</v>
      </c>
      <c>
        <f>(M27*21)/100</f>
      </c>
      <c t="s">
        <v>28</v>
      </c>
    </row>
    <row r="28" spans="1:5" ht="12.75">
      <c r="A28" s="35" t="s">
        <v>56</v>
      </c>
      <c r="E28" s="39" t="s">
        <v>59</v>
      </c>
    </row>
    <row r="29" spans="1:5" ht="12.75">
      <c r="A29" s="35" t="s">
        <v>58</v>
      </c>
      <c r="E29" s="40" t="s">
        <v>59</v>
      </c>
    </row>
    <row r="30" spans="1:5" ht="12.75">
      <c r="A30" t="s">
        <v>60</v>
      </c>
      <c r="E30" s="39" t="s">
        <v>59</v>
      </c>
    </row>
    <row r="31" spans="1:16" ht="25.5">
      <c r="A31" t="s">
        <v>50</v>
      </c>
      <c s="34" t="s">
        <v>226</v>
      </c>
      <c s="34" t="s">
        <v>1825</v>
      </c>
      <c s="35" t="s">
        <v>59</v>
      </c>
      <c s="6" t="s">
        <v>1826</v>
      </c>
      <c s="36" t="s">
        <v>173</v>
      </c>
      <c s="37">
        <v>3831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28</v>
      </c>
    </row>
    <row r="32" spans="1:5" ht="12.75">
      <c r="A32" s="35" t="s">
        <v>56</v>
      </c>
      <c r="E32" s="39" t="s">
        <v>59</v>
      </c>
    </row>
    <row r="33" spans="1:5" ht="89.25">
      <c r="A33" s="35" t="s">
        <v>58</v>
      </c>
      <c r="E33" s="40" t="s">
        <v>1827</v>
      </c>
    </row>
    <row r="34" spans="1:5" ht="12.75">
      <c r="A34" t="s">
        <v>60</v>
      </c>
      <c r="E34" s="39" t="s">
        <v>1828</v>
      </c>
    </row>
    <row r="35" spans="1:16" ht="25.5">
      <c r="A35" t="s">
        <v>50</v>
      </c>
      <c s="34" t="s">
        <v>230</v>
      </c>
      <c s="34" t="s">
        <v>1829</v>
      </c>
      <c s="35" t="s">
        <v>59</v>
      </c>
      <c s="6" t="s">
        <v>1830</v>
      </c>
      <c s="36" t="s">
        <v>98</v>
      </c>
      <c s="37">
        <v>51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152</v>
      </c>
      <c>
        <f>(M35*21)/100</f>
      </c>
      <c t="s">
        <v>28</v>
      </c>
    </row>
    <row r="36" spans="1:5" ht="12.75">
      <c r="A36" s="35" t="s">
        <v>56</v>
      </c>
      <c r="E36" s="39" t="s">
        <v>59</v>
      </c>
    </row>
    <row r="37" spans="1:5" ht="12.75">
      <c r="A37" s="35" t="s">
        <v>58</v>
      </c>
      <c r="E37" s="40" t="s">
        <v>1831</v>
      </c>
    </row>
    <row r="38" spans="1:5" ht="12.75">
      <c r="A38" t="s">
        <v>60</v>
      </c>
      <c r="E38" s="39" t="s">
        <v>1832</v>
      </c>
    </row>
    <row r="39" spans="1:16" ht="25.5">
      <c r="A39" t="s">
        <v>50</v>
      </c>
      <c s="34" t="s">
        <v>233</v>
      </c>
      <c s="34" t="s">
        <v>1833</v>
      </c>
      <c s="35" t="s">
        <v>59</v>
      </c>
      <c s="6" t="s">
        <v>1834</v>
      </c>
      <c s="36" t="s">
        <v>98</v>
      </c>
      <c s="37">
        <v>13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152</v>
      </c>
      <c>
        <f>(M39*21)/100</f>
      </c>
      <c t="s">
        <v>28</v>
      </c>
    </row>
    <row r="40" spans="1:5" ht="38.25">
      <c r="A40" s="35" t="s">
        <v>56</v>
      </c>
      <c r="E40" s="39" t="s">
        <v>1835</v>
      </c>
    </row>
    <row r="41" spans="1:5" ht="12.75">
      <c r="A41" s="35" t="s">
        <v>58</v>
      </c>
      <c r="E41" s="40" t="s">
        <v>101</v>
      </c>
    </row>
    <row r="42" spans="1:5" ht="12.75">
      <c r="A42" t="s">
        <v>60</v>
      </c>
      <c r="E42" s="39" t="s">
        <v>59</v>
      </c>
    </row>
    <row r="43" spans="1:16" ht="25.5">
      <c r="A43" t="s">
        <v>50</v>
      </c>
      <c s="34" t="s">
        <v>236</v>
      </c>
      <c s="34" t="s">
        <v>1836</v>
      </c>
      <c s="35" t="s">
        <v>59</v>
      </c>
      <c s="6" t="s">
        <v>1837</v>
      </c>
      <c s="36" t="s">
        <v>173</v>
      </c>
      <c s="37">
        <v>440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152</v>
      </c>
      <c>
        <f>(M43*21)/100</f>
      </c>
      <c t="s">
        <v>28</v>
      </c>
    </row>
    <row r="44" spans="1:5" ht="12.75">
      <c r="A44" s="35" t="s">
        <v>56</v>
      </c>
      <c r="E44" s="39" t="s">
        <v>59</v>
      </c>
    </row>
    <row r="45" spans="1:5" ht="25.5">
      <c r="A45" s="35" t="s">
        <v>58</v>
      </c>
      <c r="E45" s="40" t="s">
        <v>1838</v>
      </c>
    </row>
    <row r="46" spans="1:5" ht="12.75">
      <c r="A46" t="s">
        <v>60</v>
      </c>
      <c r="E46" s="39" t="s">
        <v>1839</v>
      </c>
    </row>
    <row r="47" spans="1:16" ht="25.5">
      <c r="A47" t="s">
        <v>50</v>
      </c>
      <c s="34" t="s">
        <v>242</v>
      </c>
      <c s="34" t="s">
        <v>1840</v>
      </c>
      <c s="35" t="s">
        <v>59</v>
      </c>
      <c s="6" t="s">
        <v>1841</v>
      </c>
      <c s="36" t="s">
        <v>84</v>
      </c>
      <c s="37">
        <v>112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152</v>
      </c>
      <c>
        <f>(M47*21)/100</f>
      </c>
      <c t="s">
        <v>28</v>
      </c>
    </row>
    <row r="48" spans="1:5" ht="38.25">
      <c r="A48" s="35" t="s">
        <v>56</v>
      </c>
      <c r="E48" s="39" t="s">
        <v>1842</v>
      </c>
    </row>
    <row r="49" spans="1:5" ht="38.25">
      <c r="A49" s="35" t="s">
        <v>58</v>
      </c>
      <c r="E49" s="40" t="s">
        <v>1843</v>
      </c>
    </row>
    <row r="50" spans="1:5" ht="12.75">
      <c r="A50" t="s">
        <v>60</v>
      </c>
      <c r="E50" s="39" t="s">
        <v>59</v>
      </c>
    </row>
    <row r="51" spans="1:16" ht="25.5">
      <c r="A51" t="s">
        <v>50</v>
      </c>
      <c s="34" t="s">
        <v>249</v>
      </c>
      <c s="34" t="s">
        <v>1844</v>
      </c>
      <c s="35" t="s">
        <v>59</v>
      </c>
      <c s="6" t="s">
        <v>1845</v>
      </c>
      <c s="36" t="s">
        <v>173</v>
      </c>
      <c s="37">
        <v>171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152</v>
      </c>
      <c>
        <f>(M51*21)/100</f>
      </c>
      <c t="s">
        <v>28</v>
      </c>
    </row>
    <row r="52" spans="1:5" ht="12.75">
      <c r="A52" s="35" t="s">
        <v>56</v>
      </c>
      <c r="E52" s="39" t="s">
        <v>59</v>
      </c>
    </row>
    <row r="53" spans="1:5" ht="12.75">
      <c r="A53" s="35" t="s">
        <v>58</v>
      </c>
      <c r="E53" s="40" t="s">
        <v>1846</v>
      </c>
    </row>
    <row r="54" spans="1:5" ht="12.75">
      <c r="A54" t="s">
        <v>60</v>
      </c>
      <c r="E54" s="39" t="s">
        <v>1847</v>
      </c>
    </row>
    <row r="55" spans="1:16" ht="12.75">
      <c r="A55" t="s">
        <v>50</v>
      </c>
      <c s="34" t="s">
        <v>253</v>
      </c>
      <c s="34" t="s">
        <v>1848</v>
      </c>
      <c s="35" t="s">
        <v>59</v>
      </c>
      <c s="6" t="s">
        <v>1849</v>
      </c>
      <c s="36" t="s">
        <v>98</v>
      </c>
      <c s="37">
        <v>51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28</v>
      </c>
    </row>
    <row r="56" spans="1:5" ht="12.75">
      <c r="A56" s="35" t="s">
        <v>56</v>
      </c>
      <c r="E56" s="39" t="s">
        <v>59</v>
      </c>
    </row>
    <row r="57" spans="1:5" ht="12.75">
      <c r="A57" s="35" t="s">
        <v>58</v>
      </c>
      <c r="E57" s="40" t="s">
        <v>1831</v>
      </c>
    </row>
    <row r="58" spans="1:5" ht="12.75">
      <c r="A58" t="s">
        <v>60</v>
      </c>
      <c r="E58" s="39" t="s">
        <v>59</v>
      </c>
    </row>
    <row r="59" spans="1:16" ht="12.75">
      <c r="A59" t="s">
        <v>50</v>
      </c>
      <c s="34" t="s">
        <v>257</v>
      </c>
      <c s="34" t="s">
        <v>1850</v>
      </c>
      <c s="35" t="s">
        <v>59</v>
      </c>
      <c s="6" t="s">
        <v>1851</v>
      </c>
      <c s="36" t="s">
        <v>54</v>
      </c>
      <c s="37">
        <v>486.54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152</v>
      </c>
      <c>
        <f>(M59*21)/100</f>
      </c>
      <c t="s">
        <v>28</v>
      </c>
    </row>
    <row r="60" spans="1:5" ht="12.75">
      <c r="A60" s="35" t="s">
        <v>56</v>
      </c>
      <c r="E60" s="39" t="s">
        <v>59</v>
      </c>
    </row>
    <row r="61" spans="1:5" ht="12.75">
      <c r="A61" s="35" t="s">
        <v>58</v>
      </c>
      <c r="E61" s="40" t="s">
        <v>1852</v>
      </c>
    </row>
    <row r="62" spans="1:5" ht="12.75">
      <c r="A62" t="s">
        <v>60</v>
      </c>
      <c r="E62" s="39" t="s">
        <v>1853</v>
      </c>
    </row>
    <row r="63" spans="1:16" ht="12.75">
      <c r="A63" t="s">
        <v>50</v>
      </c>
      <c s="34" t="s">
        <v>260</v>
      </c>
      <c s="34" t="s">
        <v>1854</v>
      </c>
      <c s="35" t="s">
        <v>59</v>
      </c>
      <c s="6" t="s">
        <v>1855</v>
      </c>
      <c s="36" t="s">
        <v>54</v>
      </c>
      <c s="37">
        <v>816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152</v>
      </c>
      <c>
        <f>(M63*21)/100</f>
      </c>
      <c t="s">
        <v>28</v>
      </c>
    </row>
    <row r="64" spans="1:5" ht="12.75">
      <c r="A64" s="35" t="s">
        <v>56</v>
      </c>
      <c r="E64" s="39" t="s">
        <v>59</v>
      </c>
    </row>
    <row r="65" spans="1:5" ht="12.75">
      <c r="A65" s="35" t="s">
        <v>58</v>
      </c>
      <c r="E65" s="40" t="s">
        <v>1856</v>
      </c>
    </row>
    <row r="66" spans="1:5" ht="12.75">
      <c r="A66" t="s">
        <v>60</v>
      </c>
      <c r="E66" s="39" t="s">
        <v>1857</v>
      </c>
    </row>
    <row r="67" spans="1:16" ht="12.75">
      <c r="A67" t="s">
        <v>50</v>
      </c>
      <c s="34" t="s">
        <v>264</v>
      </c>
      <c s="34" t="s">
        <v>1858</v>
      </c>
      <c s="35" t="s">
        <v>59</v>
      </c>
      <c s="6" t="s">
        <v>1859</v>
      </c>
      <c s="36" t="s">
        <v>54</v>
      </c>
      <c s="37">
        <v>408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55</v>
      </c>
      <c>
        <f>(M67*21)/100</f>
      </c>
      <c t="s">
        <v>28</v>
      </c>
    </row>
    <row r="68" spans="1:5" ht="12.75">
      <c r="A68" s="35" t="s">
        <v>56</v>
      </c>
      <c r="E68" s="39" t="s">
        <v>59</v>
      </c>
    </row>
    <row r="69" spans="1:5" ht="12.75">
      <c r="A69" s="35" t="s">
        <v>58</v>
      </c>
      <c r="E69" s="40" t="s">
        <v>1860</v>
      </c>
    </row>
    <row r="70" spans="1:5" ht="12.75">
      <c r="A70" t="s">
        <v>60</v>
      </c>
      <c r="E70" s="39" t="s">
        <v>1861</v>
      </c>
    </row>
    <row r="71" spans="1:16" ht="12.75">
      <c r="A71" t="s">
        <v>50</v>
      </c>
      <c s="34" t="s">
        <v>269</v>
      </c>
      <c s="34" t="s">
        <v>1862</v>
      </c>
      <c s="35" t="s">
        <v>59</v>
      </c>
      <c s="6" t="s">
        <v>1863</v>
      </c>
      <c s="36" t="s">
        <v>173</v>
      </c>
      <c s="37">
        <v>220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152</v>
      </c>
      <c>
        <f>(M71*21)/100</f>
      </c>
      <c t="s">
        <v>28</v>
      </c>
    </row>
    <row r="72" spans="1:5" ht="12.75">
      <c r="A72" s="35" t="s">
        <v>56</v>
      </c>
      <c r="E72" s="39" t="s">
        <v>59</v>
      </c>
    </row>
    <row r="73" spans="1:5" ht="12.75">
      <c r="A73" s="35" t="s">
        <v>58</v>
      </c>
      <c r="E73" s="40" t="s">
        <v>1864</v>
      </c>
    </row>
    <row r="74" spans="1:5" ht="12.75">
      <c r="A74" t="s">
        <v>60</v>
      </c>
      <c r="E74" s="39" t="s">
        <v>1865</v>
      </c>
    </row>
    <row r="75" spans="1:16" ht="12.75">
      <c r="A75" t="s">
        <v>50</v>
      </c>
      <c s="34" t="s">
        <v>272</v>
      </c>
      <c s="34" t="s">
        <v>1866</v>
      </c>
      <c s="35" t="s">
        <v>59</v>
      </c>
      <c s="6" t="s">
        <v>1867</v>
      </c>
      <c s="36" t="s">
        <v>173</v>
      </c>
      <c s="37">
        <v>220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152</v>
      </c>
      <c>
        <f>(M75*21)/100</f>
      </c>
      <c t="s">
        <v>28</v>
      </c>
    </row>
    <row r="76" spans="1:5" ht="12.75">
      <c r="A76" s="35" t="s">
        <v>56</v>
      </c>
      <c r="E76" s="39" t="s">
        <v>59</v>
      </c>
    </row>
    <row r="77" spans="1:5" ht="12.75">
      <c r="A77" s="35" t="s">
        <v>58</v>
      </c>
      <c r="E77" s="40" t="s">
        <v>1864</v>
      </c>
    </row>
    <row r="78" spans="1:5" ht="12.75">
      <c r="A78" t="s">
        <v>60</v>
      </c>
      <c r="E78" s="39" t="s">
        <v>1865</v>
      </c>
    </row>
    <row r="79" spans="1:13" ht="12.75">
      <c r="A79" t="s">
        <v>47</v>
      </c>
      <c r="C79" s="31" t="s">
        <v>79</v>
      </c>
      <c r="E79" s="33" t="s">
        <v>149</v>
      </c>
      <c r="J79" s="32">
        <f>0</f>
      </c>
      <c s="32">
        <f>0</f>
      </c>
      <c s="32">
        <f>0+L80+L84+L88+L92+L96+L100+L104+L108+L112+L116+L120+L124+L128+L132+L136+L140+L144+L148+L152+L156+L160+L164</f>
      </c>
      <c s="32">
        <f>0+M80+M84+M88+M92+M96+M100+M104+M108+M112+M116+M120+M124+M128+M132+M136+M140+M144+M148+M152+M156+M160+M164</f>
      </c>
    </row>
    <row r="80" spans="1:16" ht="12.75">
      <c r="A80" t="s">
        <v>50</v>
      </c>
      <c s="34" t="s">
        <v>123</v>
      </c>
      <c s="34" t="s">
        <v>1868</v>
      </c>
      <c s="35" t="s">
        <v>59</v>
      </c>
      <c s="6" t="s">
        <v>1869</v>
      </c>
      <c s="36" t="s">
        <v>84</v>
      </c>
      <c s="37">
        <v>0.5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152</v>
      </c>
      <c>
        <f>(M80*21)/100</f>
      </c>
      <c t="s">
        <v>28</v>
      </c>
    </row>
    <row r="81" spans="1:5" ht="12.75">
      <c r="A81" s="35" t="s">
        <v>56</v>
      </c>
      <c r="E81" s="39" t="s">
        <v>59</v>
      </c>
    </row>
    <row r="82" spans="1:5" ht="12.75">
      <c r="A82" s="35" t="s">
        <v>58</v>
      </c>
      <c r="E82" s="40" t="s">
        <v>1870</v>
      </c>
    </row>
    <row r="83" spans="1:5" ht="12.75">
      <c r="A83" t="s">
        <v>60</v>
      </c>
      <c r="E83" s="39" t="s">
        <v>1871</v>
      </c>
    </row>
    <row r="84" spans="1:16" ht="12.75">
      <c r="A84" t="s">
        <v>50</v>
      </c>
      <c s="34" t="s">
        <v>28</v>
      </c>
      <c s="34" t="s">
        <v>1872</v>
      </c>
      <c s="35" t="s">
        <v>59</v>
      </c>
      <c s="6" t="s">
        <v>1873</v>
      </c>
      <c s="36" t="s">
        <v>54</v>
      </c>
      <c s="37">
        <v>0.6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152</v>
      </c>
      <c>
        <f>(M84*21)/100</f>
      </c>
      <c t="s">
        <v>28</v>
      </c>
    </row>
    <row r="85" spans="1:5" ht="12.75">
      <c r="A85" s="35" t="s">
        <v>56</v>
      </c>
      <c r="E85" s="39" t="s">
        <v>59</v>
      </c>
    </row>
    <row r="86" spans="1:5" ht="12.75">
      <c r="A86" s="35" t="s">
        <v>58</v>
      </c>
      <c r="E86" s="40" t="s">
        <v>1874</v>
      </c>
    </row>
    <row r="87" spans="1:5" ht="12.75">
      <c r="A87" t="s">
        <v>60</v>
      </c>
      <c r="E87" s="39" t="s">
        <v>1875</v>
      </c>
    </row>
    <row r="88" spans="1:16" ht="12.75">
      <c r="A88" t="s">
        <v>50</v>
      </c>
      <c s="34" t="s">
        <v>26</v>
      </c>
      <c s="34" t="s">
        <v>1876</v>
      </c>
      <c s="35" t="s">
        <v>59</v>
      </c>
      <c s="6" t="s">
        <v>1877</v>
      </c>
      <c s="36" t="s">
        <v>93</v>
      </c>
      <c s="37">
        <v>135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152</v>
      </c>
      <c>
        <f>(M88*21)/100</f>
      </c>
      <c t="s">
        <v>28</v>
      </c>
    </row>
    <row r="89" spans="1:5" ht="12.75">
      <c r="A89" s="35" t="s">
        <v>56</v>
      </c>
      <c r="E89" s="39" t="s">
        <v>59</v>
      </c>
    </row>
    <row r="90" spans="1:5" ht="12.75">
      <c r="A90" s="35" t="s">
        <v>58</v>
      </c>
      <c r="E90" s="40" t="s">
        <v>59</v>
      </c>
    </row>
    <row r="91" spans="1:5" ht="12.75">
      <c r="A91" t="s">
        <v>60</v>
      </c>
      <c r="E91" s="39" t="s">
        <v>59</v>
      </c>
    </row>
    <row r="92" spans="1:16" ht="12.75">
      <c r="A92" t="s">
        <v>50</v>
      </c>
      <c s="34" t="s">
        <v>160</v>
      </c>
      <c s="34" t="s">
        <v>1878</v>
      </c>
      <c s="35" t="s">
        <v>59</v>
      </c>
      <c s="6" t="s">
        <v>1879</v>
      </c>
      <c s="36" t="s">
        <v>173</v>
      </c>
      <c s="37">
        <v>340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152</v>
      </c>
      <c>
        <f>(M92*21)/100</f>
      </c>
      <c t="s">
        <v>28</v>
      </c>
    </row>
    <row r="93" spans="1:5" ht="12.75">
      <c r="A93" s="35" t="s">
        <v>56</v>
      </c>
      <c r="E93" s="39" t="s">
        <v>59</v>
      </c>
    </row>
    <row r="94" spans="1:5" ht="12.75">
      <c r="A94" s="35" t="s">
        <v>58</v>
      </c>
      <c r="E94" s="40" t="s">
        <v>1880</v>
      </c>
    </row>
    <row r="95" spans="1:5" ht="12.75">
      <c r="A95" t="s">
        <v>60</v>
      </c>
      <c r="E95" s="39" t="s">
        <v>1881</v>
      </c>
    </row>
    <row r="96" spans="1:16" ht="12.75">
      <c r="A96" t="s">
        <v>50</v>
      </c>
      <c s="34" t="s">
        <v>79</v>
      </c>
      <c s="34" t="s">
        <v>1882</v>
      </c>
      <c s="35" t="s">
        <v>59</v>
      </c>
      <c s="6" t="s">
        <v>1883</v>
      </c>
      <c s="36" t="s">
        <v>98</v>
      </c>
      <c s="37">
        <v>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152</v>
      </c>
      <c>
        <f>(M96*21)/100</f>
      </c>
      <c t="s">
        <v>28</v>
      </c>
    </row>
    <row r="97" spans="1:5" ht="12.75">
      <c r="A97" s="35" t="s">
        <v>56</v>
      </c>
      <c r="E97" s="39" t="s">
        <v>59</v>
      </c>
    </row>
    <row r="98" spans="1:5" ht="12.75">
      <c r="A98" s="35" t="s">
        <v>58</v>
      </c>
      <c r="E98" s="40" t="s">
        <v>59</v>
      </c>
    </row>
    <row r="99" spans="1:5" ht="12.75">
      <c r="A99" t="s">
        <v>60</v>
      </c>
      <c r="E99" s="39" t="s">
        <v>59</v>
      </c>
    </row>
    <row r="100" spans="1:16" ht="12.75">
      <c r="A100" t="s">
        <v>50</v>
      </c>
      <c s="34" t="s">
        <v>27</v>
      </c>
      <c s="34" t="s">
        <v>1884</v>
      </c>
      <c s="35" t="s">
        <v>59</v>
      </c>
      <c s="6" t="s">
        <v>1885</v>
      </c>
      <c s="36" t="s">
        <v>98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152</v>
      </c>
      <c>
        <f>(M100*21)/100</f>
      </c>
      <c t="s">
        <v>28</v>
      </c>
    </row>
    <row r="101" spans="1:5" ht="38.25">
      <c r="A101" s="35" t="s">
        <v>56</v>
      </c>
      <c r="E101" s="39" t="s">
        <v>1886</v>
      </c>
    </row>
    <row r="102" spans="1:5" ht="12.75">
      <c r="A102" s="35" t="s">
        <v>58</v>
      </c>
      <c r="E102" s="40" t="s">
        <v>59</v>
      </c>
    </row>
    <row r="103" spans="1:5" ht="12.75">
      <c r="A103" t="s">
        <v>60</v>
      </c>
      <c r="E103" s="39" t="s">
        <v>59</v>
      </c>
    </row>
    <row r="104" spans="1:16" ht="12.75">
      <c r="A104" t="s">
        <v>50</v>
      </c>
      <c s="34" t="s">
        <v>62</v>
      </c>
      <c s="34" t="s">
        <v>1887</v>
      </c>
      <c s="35" t="s">
        <v>59</v>
      </c>
      <c s="6" t="s">
        <v>1888</v>
      </c>
      <c s="36" t="s">
        <v>98</v>
      </c>
      <c s="37">
        <v>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152</v>
      </c>
      <c>
        <f>(M104*21)/100</f>
      </c>
      <c t="s">
        <v>28</v>
      </c>
    </row>
    <row r="105" spans="1:5" ht="12.75">
      <c r="A105" s="35" t="s">
        <v>56</v>
      </c>
      <c r="E105" s="39" t="s">
        <v>59</v>
      </c>
    </row>
    <row r="106" spans="1:5" ht="12.75">
      <c r="A106" s="35" t="s">
        <v>58</v>
      </c>
      <c r="E106" s="40" t="s">
        <v>59</v>
      </c>
    </row>
    <row r="107" spans="1:5" ht="12.75">
      <c r="A107" t="s">
        <v>60</v>
      </c>
      <c r="E107" s="39" t="s">
        <v>59</v>
      </c>
    </row>
    <row r="108" spans="1:16" ht="12.75">
      <c r="A108" t="s">
        <v>50</v>
      </c>
      <c s="34" t="s">
        <v>81</v>
      </c>
      <c s="34" t="s">
        <v>1889</v>
      </c>
      <c s="35" t="s">
        <v>59</v>
      </c>
      <c s="6" t="s">
        <v>1890</v>
      </c>
      <c s="36" t="s">
        <v>98</v>
      </c>
      <c s="37">
        <v>7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152</v>
      </c>
      <c>
        <f>(M108*21)/100</f>
      </c>
      <c t="s">
        <v>28</v>
      </c>
    </row>
    <row r="109" spans="1:5" ht="12.75">
      <c r="A109" s="35" t="s">
        <v>56</v>
      </c>
      <c r="E109" s="39" t="s">
        <v>59</v>
      </c>
    </row>
    <row r="110" spans="1:5" ht="12.75">
      <c r="A110" s="35" t="s">
        <v>58</v>
      </c>
      <c r="E110" s="40" t="s">
        <v>59</v>
      </c>
    </row>
    <row r="111" spans="1:5" ht="12.75">
      <c r="A111" t="s">
        <v>60</v>
      </c>
      <c r="E111" s="39" t="s">
        <v>59</v>
      </c>
    </row>
    <row r="112" spans="1:16" ht="12.75">
      <c r="A112" t="s">
        <v>50</v>
      </c>
      <c s="34" t="s">
        <v>87</v>
      </c>
      <c s="34" t="s">
        <v>1858</v>
      </c>
      <c s="35" t="s">
        <v>59</v>
      </c>
      <c s="6" t="s">
        <v>1859</v>
      </c>
      <c s="36" t="s">
        <v>54</v>
      </c>
      <c s="37">
        <v>595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55</v>
      </c>
      <c>
        <f>(M112*21)/100</f>
      </c>
      <c t="s">
        <v>28</v>
      </c>
    </row>
    <row r="113" spans="1:5" ht="12.75">
      <c r="A113" s="35" t="s">
        <v>56</v>
      </c>
      <c r="E113" s="39" t="s">
        <v>59</v>
      </c>
    </row>
    <row r="114" spans="1:5" ht="12.75">
      <c r="A114" s="35" t="s">
        <v>58</v>
      </c>
      <c r="E114" s="40" t="s">
        <v>1891</v>
      </c>
    </row>
    <row r="115" spans="1:5" ht="12.75">
      <c r="A115" t="s">
        <v>60</v>
      </c>
      <c r="E115" s="39" t="s">
        <v>1892</v>
      </c>
    </row>
    <row r="116" spans="1:16" ht="12.75">
      <c r="A116" t="s">
        <v>50</v>
      </c>
      <c s="34" t="s">
        <v>67</v>
      </c>
      <c s="34" t="s">
        <v>1893</v>
      </c>
      <c s="35" t="s">
        <v>59</v>
      </c>
      <c s="6" t="s">
        <v>1894</v>
      </c>
      <c s="36" t="s">
        <v>84</v>
      </c>
      <c s="37">
        <v>223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55</v>
      </c>
      <c>
        <f>(M116*21)/100</f>
      </c>
      <c t="s">
        <v>28</v>
      </c>
    </row>
    <row r="117" spans="1:5" ht="12.75">
      <c r="A117" s="35" t="s">
        <v>56</v>
      </c>
      <c r="E117" s="39" t="s">
        <v>59</v>
      </c>
    </row>
    <row r="118" spans="1:5" ht="12.75">
      <c r="A118" s="35" t="s">
        <v>58</v>
      </c>
      <c r="E118" s="40" t="s">
        <v>1895</v>
      </c>
    </row>
    <row r="119" spans="1:5" ht="12.75">
      <c r="A119" t="s">
        <v>60</v>
      </c>
      <c r="E119" s="39" t="s">
        <v>1896</v>
      </c>
    </row>
    <row r="120" spans="1:16" ht="12.75">
      <c r="A120" t="s">
        <v>50</v>
      </c>
      <c s="34" t="s">
        <v>90</v>
      </c>
      <c s="34" t="s">
        <v>1897</v>
      </c>
      <c s="35" t="s">
        <v>59</v>
      </c>
      <c s="6" t="s">
        <v>1898</v>
      </c>
      <c s="36" t="s">
        <v>173</v>
      </c>
      <c s="37">
        <v>1.5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55</v>
      </c>
      <c>
        <f>(M120*21)/100</f>
      </c>
      <c t="s">
        <v>28</v>
      </c>
    </row>
    <row r="121" spans="1:5" ht="12.75">
      <c r="A121" s="35" t="s">
        <v>56</v>
      </c>
      <c r="E121" s="39" t="s">
        <v>59</v>
      </c>
    </row>
    <row r="122" spans="1:5" ht="12.75">
      <c r="A122" s="35" t="s">
        <v>58</v>
      </c>
      <c r="E122" s="40" t="s">
        <v>1899</v>
      </c>
    </row>
    <row r="123" spans="1:5" ht="12.75">
      <c r="A123" t="s">
        <v>60</v>
      </c>
      <c r="E123" s="39" t="s">
        <v>1900</v>
      </c>
    </row>
    <row r="124" spans="1:16" ht="25.5">
      <c r="A124" t="s">
        <v>50</v>
      </c>
      <c s="34" t="s">
        <v>95</v>
      </c>
      <c s="34" t="s">
        <v>1836</v>
      </c>
      <c s="35" t="s">
        <v>59</v>
      </c>
      <c s="6" t="s">
        <v>1837</v>
      </c>
      <c s="36" t="s">
        <v>173</v>
      </c>
      <c s="37">
        <v>340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152</v>
      </c>
      <c>
        <f>(M124*21)/100</f>
      </c>
      <c t="s">
        <v>28</v>
      </c>
    </row>
    <row r="125" spans="1:5" ht="12.75">
      <c r="A125" s="35" t="s">
        <v>56</v>
      </c>
      <c r="E125" s="39" t="s">
        <v>59</v>
      </c>
    </row>
    <row r="126" spans="1:5" ht="12.75">
      <c r="A126" s="35" t="s">
        <v>58</v>
      </c>
      <c r="E126" s="40" t="s">
        <v>1880</v>
      </c>
    </row>
    <row r="127" spans="1:5" ht="12.75">
      <c r="A127" t="s">
        <v>60</v>
      </c>
      <c r="E127" s="39" t="s">
        <v>1901</v>
      </c>
    </row>
    <row r="128" spans="1:16" ht="25.5">
      <c r="A128" t="s">
        <v>50</v>
      </c>
      <c s="34" t="s">
        <v>101</v>
      </c>
      <c s="34" t="s">
        <v>1902</v>
      </c>
      <c s="35" t="s">
        <v>59</v>
      </c>
      <c s="6" t="s">
        <v>1903</v>
      </c>
      <c s="36" t="s">
        <v>93</v>
      </c>
      <c s="37">
        <v>1.2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152</v>
      </c>
      <c>
        <f>(M128*21)/100</f>
      </c>
      <c t="s">
        <v>28</v>
      </c>
    </row>
    <row r="129" spans="1:5" ht="51">
      <c r="A129" s="35" t="s">
        <v>56</v>
      </c>
      <c r="E129" s="39" t="s">
        <v>1904</v>
      </c>
    </row>
    <row r="130" spans="1:5" ht="12.75">
      <c r="A130" s="35" t="s">
        <v>58</v>
      </c>
      <c r="E130" s="40" t="s">
        <v>1905</v>
      </c>
    </row>
    <row r="131" spans="1:5" ht="12.75">
      <c r="A131" t="s">
        <v>60</v>
      </c>
      <c r="E131" s="39" t="s">
        <v>1906</v>
      </c>
    </row>
    <row r="132" spans="1:16" ht="25.5">
      <c r="A132" t="s">
        <v>50</v>
      </c>
      <c s="34" t="s">
        <v>106</v>
      </c>
      <c s="34" t="s">
        <v>1907</v>
      </c>
      <c s="35" t="s">
        <v>59</v>
      </c>
      <c s="6" t="s">
        <v>1908</v>
      </c>
      <c s="36" t="s">
        <v>93</v>
      </c>
      <c s="37">
        <v>1.5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152</v>
      </c>
      <c>
        <f>(M132*21)/100</f>
      </c>
      <c t="s">
        <v>28</v>
      </c>
    </row>
    <row r="133" spans="1:5" ht="12.75">
      <c r="A133" s="35" t="s">
        <v>56</v>
      </c>
      <c r="E133" s="39" t="s">
        <v>59</v>
      </c>
    </row>
    <row r="134" spans="1:5" ht="12.75">
      <c r="A134" s="35" t="s">
        <v>58</v>
      </c>
      <c r="E134" s="40" t="s">
        <v>1909</v>
      </c>
    </row>
    <row r="135" spans="1:5" ht="12.75">
      <c r="A135" t="s">
        <v>60</v>
      </c>
      <c r="E135" s="39" t="s">
        <v>1910</v>
      </c>
    </row>
    <row r="136" spans="1:16" ht="25.5">
      <c r="A136" t="s">
        <v>50</v>
      </c>
      <c s="34" t="s">
        <v>110</v>
      </c>
      <c s="34" t="s">
        <v>1911</v>
      </c>
      <c s="35" t="s">
        <v>59</v>
      </c>
      <c s="6" t="s">
        <v>1912</v>
      </c>
      <c s="36" t="s">
        <v>93</v>
      </c>
      <c s="37">
        <v>135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152</v>
      </c>
      <c>
        <f>(M136*21)/100</f>
      </c>
      <c t="s">
        <v>28</v>
      </c>
    </row>
    <row r="137" spans="1:5" ht="12.75">
      <c r="A137" s="35" t="s">
        <v>56</v>
      </c>
      <c r="E137" s="39" t="s">
        <v>59</v>
      </c>
    </row>
    <row r="138" spans="1:5" ht="12.75">
      <c r="A138" s="35" t="s">
        <v>58</v>
      </c>
      <c r="E138" s="40" t="s">
        <v>1913</v>
      </c>
    </row>
    <row r="139" spans="1:5" ht="12.75">
      <c r="A139" t="s">
        <v>60</v>
      </c>
      <c r="E139" s="39" t="s">
        <v>1914</v>
      </c>
    </row>
    <row r="140" spans="1:16" ht="25.5">
      <c r="A140" t="s">
        <v>50</v>
      </c>
      <c s="34" t="s">
        <v>114</v>
      </c>
      <c s="34" t="s">
        <v>1915</v>
      </c>
      <c s="35" t="s">
        <v>59</v>
      </c>
      <c s="6" t="s">
        <v>1916</v>
      </c>
      <c s="36" t="s">
        <v>493</v>
      </c>
      <c s="37">
        <v>7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152</v>
      </c>
      <c>
        <f>(M140*21)/100</f>
      </c>
      <c t="s">
        <v>28</v>
      </c>
    </row>
    <row r="141" spans="1:5" ht="12.75">
      <c r="A141" s="35" t="s">
        <v>56</v>
      </c>
      <c r="E141" s="39" t="s">
        <v>59</v>
      </c>
    </row>
    <row r="142" spans="1:5" ht="12.75">
      <c r="A142" s="35" t="s">
        <v>58</v>
      </c>
      <c r="E142" s="40" t="s">
        <v>59</v>
      </c>
    </row>
    <row r="143" spans="1:5" ht="12.75">
      <c r="A143" t="s">
        <v>60</v>
      </c>
      <c r="E143" s="39" t="s">
        <v>59</v>
      </c>
    </row>
    <row r="144" spans="1:16" ht="25.5">
      <c r="A144" t="s">
        <v>50</v>
      </c>
      <c s="34" t="s">
        <v>138</v>
      </c>
      <c s="34" t="s">
        <v>1917</v>
      </c>
      <c s="35" t="s">
        <v>59</v>
      </c>
      <c s="6" t="s">
        <v>1918</v>
      </c>
      <c s="36" t="s">
        <v>173</v>
      </c>
      <c s="37">
        <v>635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55</v>
      </c>
      <c>
        <f>(M144*21)/100</f>
      </c>
      <c t="s">
        <v>28</v>
      </c>
    </row>
    <row r="145" spans="1:5" ht="12.75">
      <c r="A145" s="35" t="s">
        <v>56</v>
      </c>
      <c r="E145" s="39" t="s">
        <v>59</v>
      </c>
    </row>
    <row r="146" spans="1:5" ht="12.75">
      <c r="A146" s="35" t="s">
        <v>58</v>
      </c>
      <c r="E146" s="40" t="s">
        <v>1919</v>
      </c>
    </row>
    <row r="147" spans="1:5" ht="12.75">
      <c r="A147" t="s">
        <v>60</v>
      </c>
      <c r="E147" s="39" t="s">
        <v>1920</v>
      </c>
    </row>
    <row r="148" spans="1:16" ht="25.5">
      <c r="A148" t="s">
        <v>50</v>
      </c>
      <c s="34" t="s">
        <v>118</v>
      </c>
      <c s="34" t="s">
        <v>1921</v>
      </c>
      <c s="35" t="s">
        <v>59</v>
      </c>
      <c s="6" t="s">
        <v>1922</v>
      </c>
      <c s="36" t="s">
        <v>173</v>
      </c>
      <c s="37">
        <v>635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55</v>
      </c>
      <c>
        <f>(M148*21)/100</f>
      </c>
      <c t="s">
        <v>28</v>
      </c>
    </row>
    <row r="149" spans="1:5" ht="12.75">
      <c r="A149" s="35" t="s">
        <v>56</v>
      </c>
      <c r="E149" s="39" t="s">
        <v>59</v>
      </c>
    </row>
    <row r="150" spans="1:5" ht="12.75">
      <c r="A150" s="35" t="s">
        <v>58</v>
      </c>
      <c r="E150" s="40" t="s">
        <v>1919</v>
      </c>
    </row>
    <row r="151" spans="1:5" ht="12.75">
      <c r="A151" t="s">
        <v>60</v>
      </c>
      <c r="E151" s="39" t="s">
        <v>1896</v>
      </c>
    </row>
    <row r="152" spans="1:16" ht="25.5">
      <c r="A152" t="s">
        <v>50</v>
      </c>
      <c s="34" t="s">
        <v>73</v>
      </c>
      <c s="34" t="s">
        <v>1923</v>
      </c>
      <c s="35" t="s">
        <v>59</v>
      </c>
      <c s="6" t="s">
        <v>1924</v>
      </c>
      <c s="36" t="s">
        <v>84</v>
      </c>
      <c s="37">
        <v>71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152</v>
      </c>
      <c>
        <f>(M152*21)/100</f>
      </c>
      <c t="s">
        <v>28</v>
      </c>
    </row>
    <row r="153" spans="1:5" ht="12.75">
      <c r="A153" s="35" t="s">
        <v>56</v>
      </c>
      <c r="E153" s="39" t="s">
        <v>1925</v>
      </c>
    </row>
    <row r="154" spans="1:5" ht="12.75">
      <c r="A154" s="35" t="s">
        <v>58</v>
      </c>
      <c r="E154" s="40" t="s">
        <v>916</v>
      </c>
    </row>
    <row r="155" spans="1:5" ht="12.75">
      <c r="A155" t="s">
        <v>60</v>
      </c>
      <c r="E155" s="39" t="s">
        <v>1926</v>
      </c>
    </row>
    <row r="156" spans="1:16" ht="25.5">
      <c r="A156" t="s">
        <v>50</v>
      </c>
      <c s="34" t="s">
        <v>211</v>
      </c>
      <c s="34" t="s">
        <v>1840</v>
      </c>
      <c s="35" t="s">
        <v>59</v>
      </c>
      <c s="6" t="s">
        <v>1841</v>
      </c>
      <c s="36" t="s">
        <v>84</v>
      </c>
      <c s="37">
        <v>558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152</v>
      </c>
      <c>
        <f>(M156*21)/100</f>
      </c>
      <c t="s">
        <v>28</v>
      </c>
    </row>
    <row r="157" spans="1:5" ht="12.75">
      <c r="A157" s="35" t="s">
        <v>56</v>
      </c>
      <c r="E157" s="39" t="s">
        <v>59</v>
      </c>
    </row>
    <row r="158" spans="1:5" ht="12.75">
      <c r="A158" s="35" t="s">
        <v>58</v>
      </c>
      <c r="E158" s="40" t="s">
        <v>1927</v>
      </c>
    </row>
    <row r="159" spans="1:5" ht="12.75">
      <c r="A159" t="s">
        <v>60</v>
      </c>
      <c r="E159" s="39" t="s">
        <v>1928</v>
      </c>
    </row>
    <row r="160" spans="1:16" ht="25.5">
      <c r="A160" t="s">
        <v>50</v>
      </c>
      <c s="34" t="s">
        <v>216</v>
      </c>
      <c s="34" t="s">
        <v>1844</v>
      </c>
      <c s="35" t="s">
        <v>59</v>
      </c>
      <c s="6" t="s">
        <v>1845</v>
      </c>
      <c s="36" t="s">
        <v>173</v>
      </c>
      <c s="37">
        <v>2134.5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152</v>
      </c>
      <c>
        <f>(M160*21)/100</f>
      </c>
      <c t="s">
        <v>28</v>
      </c>
    </row>
    <row r="161" spans="1:5" ht="12.75">
      <c r="A161" s="35" t="s">
        <v>56</v>
      </c>
      <c r="E161" s="39" t="s">
        <v>59</v>
      </c>
    </row>
    <row r="162" spans="1:5" ht="25.5">
      <c r="A162" s="35" t="s">
        <v>58</v>
      </c>
      <c r="E162" s="40" t="s">
        <v>1929</v>
      </c>
    </row>
    <row r="163" spans="1:5" ht="12.75">
      <c r="A163" t="s">
        <v>60</v>
      </c>
      <c r="E163" s="39" t="s">
        <v>59</v>
      </c>
    </row>
    <row r="164" spans="1:16" ht="25.5">
      <c r="A164" t="s">
        <v>50</v>
      </c>
      <c s="34" t="s">
        <v>219</v>
      </c>
      <c s="34" t="s">
        <v>1930</v>
      </c>
      <c s="35" t="s">
        <v>59</v>
      </c>
      <c s="6" t="s">
        <v>1931</v>
      </c>
      <c s="36" t="s">
        <v>84</v>
      </c>
      <c s="37">
        <v>0.225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55</v>
      </c>
      <c>
        <f>(M164*21)/100</f>
      </c>
      <c t="s">
        <v>28</v>
      </c>
    </row>
    <row r="165" spans="1:5" ht="12.75">
      <c r="A165" s="35" t="s">
        <v>56</v>
      </c>
      <c r="E165" s="39" t="s">
        <v>1932</v>
      </c>
    </row>
    <row r="166" spans="1:5" ht="12.75">
      <c r="A166" s="35" t="s">
        <v>58</v>
      </c>
      <c r="E166" s="40" t="s">
        <v>1933</v>
      </c>
    </row>
    <row r="167" spans="1:5" ht="12.75">
      <c r="A167" t="s">
        <v>60</v>
      </c>
      <c r="E167" s="39" t="s">
        <v>1934</v>
      </c>
    </row>
    <row r="168" spans="1:13" ht="12.75">
      <c r="A168" t="s">
        <v>47</v>
      </c>
      <c r="C168" s="31" t="s">
        <v>247</v>
      </c>
      <c r="E168" s="33" t="s">
        <v>248</v>
      </c>
      <c r="J168" s="32">
        <f>0</f>
      </c>
      <c s="32">
        <f>0</f>
      </c>
      <c s="32">
        <f>0+L169+L173+L177+L181+L185+L189+L193+L197+L201</f>
      </c>
      <c s="32">
        <f>0+M169+M173+M177+M181+M185+M189+M193+M197+M201</f>
      </c>
    </row>
    <row r="169" spans="1:16" ht="25.5">
      <c r="A169" t="s">
        <v>50</v>
      </c>
      <c s="34" t="s">
        <v>275</v>
      </c>
      <c s="34" t="s">
        <v>1935</v>
      </c>
      <c s="35" t="s">
        <v>59</v>
      </c>
      <c s="6" t="s">
        <v>1936</v>
      </c>
      <c s="36" t="s">
        <v>98</v>
      </c>
      <c s="37">
        <v>2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152</v>
      </c>
      <c>
        <f>(M169*21)/100</f>
      </c>
      <c t="s">
        <v>28</v>
      </c>
    </row>
    <row r="170" spans="1:5" ht="12.75">
      <c r="A170" s="35" t="s">
        <v>56</v>
      </c>
      <c r="E170" s="39" t="s">
        <v>59</v>
      </c>
    </row>
    <row r="171" spans="1:5" ht="25.5">
      <c r="A171" s="35" t="s">
        <v>58</v>
      </c>
      <c r="E171" s="40" t="s">
        <v>1937</v>
      </c>
    </row>
    <row r="172" spans="1:5" ht="12.75">
      <c r="A172" t="s">
        <v>60</v>
      </c>
      <c r="E172" s="39" t="s">
        <v>59</v>
      </c>
    </row>
    <row r="173" spans="1:16" ht="25.5">
      <c r="A173" t="s">
        <v>50</v>
      </c>
      <c s="34" t="s">
        <v>278</v>
      </c>
      <c s="34" t="s">
        <v>1938</v>
      </c>
      <c s="35" t="s">
        <v>59</v>
      </c>
      <c s="6" t="s">
        <v>1939</v>
      </c>
      <c s="36" t="s">
        <v>54</v>
      </c>
      <c s="37">
        <v>2306.14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152</v>
      </c>
      <c>
        <f>(M173*21)/100</f>
      </c>
      <c t="s">
        <v>28</v>
      </c>
    </row>
    <row r="174" spans="1:5" ht="12.75">
      <c r="A174" s="35" t="s">
        <v>56</v>
      </c>
      <c r="E174" s="39" t="s">
        <v>59</v>
      </c>
    </row>
    <row r="175" spans="1:5" ht="51">
      <c r="A175" s="35" t="s">
        <v>58</v>
      </c>
      <c r="E175" s="40" t="s">
        <v>1940</v>
      </c>
    </row>
    <row r="176" spans="1:5" ht="12.75">
      <c r="A176" t="s">
        <v>60</v>
      </c>
      <c r="E176" s="39" t="s">
        <v>59</v>
      </c>
    </row>
    <row r="177" spans="1:16" ht="25.5">
      <c r="A177" t="s">
        <v>50</v>
      </c>
      <c s="34" t="s">
        <v>283</v>
      </c>
      <c s="34" t="s">
        <v>1941</v>
      </c>
      <c s="35" t="s">
        <v>59</v>
      </c>
      <c s="6" t="s">
        <v>1942</v>
      </c>
      <c s="36" t="s">
        <v>54</v>
      </c>
      <c s="37">
        <v>24.596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152</v>
      </c>
      <c>
        <f>(M177*21)/100</f>
      </c>
      <c t="s">
        <v>28</v>
      </c>
    </row>
    <row r="178" spans="1:5" ht="12.75">
      <c r="A178" s="35" t="s">
        <v>56</v>
      </c>
      <c r="E178" s="39" t="s">
        <v>59</v>
      </c>
    </row>
    <row r="179" spans="1:5" ht="38.25">
      <c r="A179" s="35" t="s">
        <v>58</v>
      </c>
      <c r="E179" s="40" t="s">
        <v>1943</v>
      </c>
    </row>
    <row r="180" spans="1:5" ht="12.75">
      <c r="A180" t="s">
        <v>60</v>
      </c>
      <c r="E180" s="39" t="s">
        <v>59</v>
      </c>
    </row>
    <row r="181" spans="1:16" ht="25.5">
      <c r="A181" t="s">
        <v>50</v>
      </c>
      <c s="34" t="s">
        <v>291</v>
      </c>
      <c s="34" t="s">
        <v>1944</v>
      </c>
      <c s="35" t="s">
        <v>59</v>
      </c>
      <c s="6" t="s">
        <v>1945</v>
      </c>
      <c s="36" t="s">
        <v>54</v>
      </c>
      <c s="37">
        <v>565.084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152</v>
      </c>
      <c>
        <f>(M181*21)/100</f>
      </c>
      <c t="s">
        <v>28</v>
      </c>
    </row>
    <row r="182" spans="1:5" ht="12.75">
      <c r="A182" s="35" t="s">
        <v>56</v>
      </c>
      <c r="E182" s="39" t="s">
        <v>59</v>
      </c>
    </row>
    <row r="183" spans="1:5" ht="25.5">
      <c r="A183" s="35" t="s">
        <v>58</v>
      </c>
      <c r="E183" s="40" t="s">
        <v>1946</v>
      </c>
    </row>
    <row r="184" spans="1:5" ht="12.75">
      <c r="A184" t="s">
        <v>60</v>
      </c>
      <c r="E184" s="39" t="s">
        <v>59</v>
      </c>
    </row>
    <row r="185" spans="1:16" ht="25.5">
      <c r="A185" t="s">
        <v>50</v>
      </c>
      <c s="34" t="s">
        <v>294</v>
      </c>
      <c s="34" t="s">
        <v>1947</v>
      </c>
      <c s="35" t="s">
        <v>59</v>
      </c>
      <c s="6" t="s">
        <v>266</v>
      </c>
      <c s="36" t="s">
        <v>54</v>
      </c>
      <c s="37">
        <v>2.88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152</v>
      </c>
      <c>
        <f>(M185*21)/100</f>
      </c>
      <c t="s">
        <v>28</v>
      </c>
    </row>
    <row r="186" spans="1:5" ht="12.75">
      <c r="A186" s="35" t="s">
        <v>56</v>
      </c>
      <c r="E186" s="39" t="s">
        <v>59</v>
      </c>
    </row>
    <row r="187" spans="1:5" ht="12.75">
      <c r="A187" s="35" t="s">
        <v>58</v>
      </c>
      <c r="E187" s="40" t="s">
        <v>1948</v>
      </c>
    </row>
    <row r="188" spans="1:5" ht="12.75">
      <c r="A188" t="s">
        <v>60</v>
      </c>
      <c r="E188" s="39" t="s">
        <v>1949</v>
      </c>
    </row>
    <row r="189" spans="1:16" ht="25.5">
      <c r="A189" t="s">
        <v>50</v>
      </c>
      <c s="34" t="s">
        <v>297</v>
      </c>
      <c s="34" t="s">
        <v>1950</v>
      </c>
      <c s="35" t="s">
        <v>59</v>
      </c>
      <c s="6" t="s">
        <v>266</v>
      </c>
      <c s="36" t="s">
        <v>54</v>
      </c>
      <c s="37">
        <v>85.17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152</v>
      </c>
      <c>
        <f>(M189*21)/100</f>
      </c>
      <c t="s">
        <v>28</v>
      </c>
    </row>
    <row r="190" spans="1:5" ht="12.75">
      <c r="A190" s="35" t="s">
        <v>56</v>
      </c>
      <c r="E190" s="39" t="s">
        <v>59</v>
      </c>
    </row>
    <row r="191" spans="1:5" ht="12.75">
      <c r="A191" s="35" t="s">
        <v>58</v>
      </c>
      <c r="E191" s="40" t="s">
        <v>1951</v>
      </c>
    </row>
    <row r="192" spans="1:5" ht="12.75">
      <c r="A192" t="s">
        <v>60</v>
      </c>
      <c r="E192" s="39" t="s">
        <v>1952</v>
      </c>
    </row>
    <row r="193" spans="1:16" ht="25.5">
      <c r="A193" t="s">
        <v>50</v>
      </c>
      <c s="34" t="s">
        <v>480</v>
      </c>
      <c s="34" t="s">
        <v>1953</v>
      </c>
      <c s="35" t="s">
        <v>59</v>
      </c>
      <c s="6" t="s">
        <v>1954</v>
      </c>
      <c s="36" t="s">
        <v>54</v>
      </c>
      <c s="37">
        <v>21.71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152</v>
      </c>
      <c>
        <f>(M193*21)/100</f>
      </c>
      <c t="s">
        <v>28</v>
      </c>
    </row>
    <row r="194" spans="1:5" ht="12.75">
      <c r="A194" s="35" t="s">
        <v>56</v>
      </c>
      <c r="E194" s="39" t="s">
        <v>59</v>
      </c>
    </row>
    <row r="195" spans="1:5" ht="12.75">
      <c r="A195" s="35" t="s">
        <v>58</v>
      </c>
      <c r="E195" s="40" t="s">
        <v>1955</v>
      </c>
    </row>
    <row r="196" spans="1:5" ht="12.75">
      <c r="A196" t="s">
        <v>60</v>
      </c>
      <c r="E196" s="39" t="s">
        <v>1956</v>
      </c>
    </row>
    <row r="197" spans="1:16" ht="12.75">
      <c r="A197" t="s">
        <v>50</v>
      </c>
      <c s="34" t="s">
        <v>484</v>
      </c>
      <c s="34" t="s">
        <v>1957</v>
      </c>
      <c s="35" t="s">
        <v>59</v>
      </c>
      <c s="6" t="s">
        <v>1958</v>
      </c>
      <c s="36" t="s">
        <v>54</v>
      </c>
      <c s="37">
        <v>1132.2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152</v>
      </c>
      <c>
        <f>(M197*21)/100</f>
      </c>
      <c t="s">
        <v>28</v>
      </c>
    </row>
    <row r="198" spans="1:5" ht="12.75">
      <c r="A198" s="35" t="s">
        <v>56</v>
      </c>
      <c r="E198" s="39" t="s">
        <v>59</v>
      </c>
    </row>
    <row r="199" spans="1:5" ht="12.75">
      <c r="A199" s="35" t="s">
        <v>58</v>
      </c>
      <c r="E199" s="40" t="s">
        <v>59</v>
      </c>
    </row>
    <row r="200" spans="1:5" ht="12.75">
      <c r="A200" t="s">
        <v>60</v>
      </c>
      <c r="E200" s="39" t="s">
        <v>59</v>
      </c>
    </row>
    <row r="201" spans="1:16" ht="25.5">
      <c r="A201" t="s">
        <v>50</v>
      </c>
      <c s="34" t="s">
        <v>490</v>
      </c>
      <c s="34" t="s">
        <v>1959</v>
      </c>
      <c s="35" t="s">
        <v>1960</v>
      </c>
      <c s="6" t="s">
        <v>1961</v>
      </c>
      <c s="36" t="s">
        <v>54</v>
      </c>
      <c s="37">
        <v>4.9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55</v>
      </c>
      <c>
        <f>(M201*21)/100</f>
      </c>
      <c t="s">
        <v>28</v>
      </c>
    </row>
    <row r="202" spans="1:5" ht="12.75">
      <c r="A202" s="35" t="s">
        <v>56</v>
      </c>
      <c r="E202" s="39" t="s">
        <v>57</v>
      </c>
    </row>
    <row r="203" spans="1:5" ht="12.75">
      <c r="A203" s="35" t="s">
        <v>58</v>
      </c>
      <c r="E203" s="40" t="s">
        <v>59</v>
      </c>
    </row>
    <row r="204" spans="1:5" ht="12.75">
      <c r="A204" t="s">
        <v>60</v>
      </c>
      <c r="E204" s="39" t="s">
        <v>59</v>
      </c>
    </row>
    <row r="205" spans="1:13" ht="12.75">
      <c r="A205" t="s">
        <v>47</v>
      </c>
      <c r="C205" s="31" t="s">
        <v>289</v>
      </c>
      <c r="E205" s="33" t="s">
        <v>290</v>
      </c>
      <c r="J205" s="32">
        <f>0</f>
      </c>
      <c s="32">
        <f>0</f>
      </c>
      <c s="32">
        <f>0+L206+L210+L214+L218+L222+L226</f>
      </c>
      <c s="32">
        <f>0+M206+M210+M214+M218+M222+M226</f>
      </c>
    </row>
    <row r="206" spans="1:16" ht="12.75">
      <c r="A206" t="s">
        <v>50</v>
      </c>
      <c s="34" t="s">
        <v>522</v>
      </c>
      <c s="34" t="s">
        <v>1962</v>
      </c>
      <c s="35" t="s">
        <v>59</v>
      </c>
      <c s="6" t="s">
        <v>1963</v>
      </c>
      <c s="36" t="s">
        <v>493</v>
      </c>
      <c s="37">
        <v>2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152</v>
      </c>
      <c>
        <f>(M206*21)/100</f>
      </c>
      <c t="s">
        <v>28</v>
      </c>
    </row>
    <row r="207" spans="1:5" ht="38.25">
      <c r="A207" s="35" t="s">
        <v>56</v>
      </c>
      <c r="E207" s="39" t="s">
        <v>1964</v>
      </c>
    </row>
    <row r="208" spans="1:5" ht="12.75">
      <c r="A208" s="35" t="s">
        <v>58</v>
      </c>
      <c r="E208" s="40" t="s">
        <v>59</v>
      </c>
    </row>
    <row r="209" spans="1:5" ht="12.75">
      <c r="A209" t="s">
        <v>60</v>
      </c>
      <c r="E209" s="39" t="s">
        <v>59</v>
      </c>
    </row>
    <row r="210" spans="1:16" ht="25.5">
      <c r="A210" t="s">
        <v>50</v>
      </c>
      <c s="34" t="s">
        <v>529</v>
      </c>
      <c s="34" t="s">
        <v>292</v>
      </c>
      <c s="35" t="s">
        <v>59</v>
      </c>
      <c s="6" t="s">
        <v>293</v>
      </c>
      <c s="36" t="s">
        <v>98</v>
      </c>
      <c s="37">
        <v>2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152</v>
      </c>
      <c>
        <f>(M210*21)/100</f>
      </c>
      <c t="s">
        <v>28</v>
      </c>
    </row>
    <row r="211" spans="1:5" ht="38.25">
      <c r="A211" s="35" t="s">
        <v>56</v>
      </c>
      <c r="E211" s="39" t="s">
        <v>1965</v>
      </c>
    </row>
    <row r="212" spans="1:5" ht="12.75">
      <c r="A212" s="35" t="s">
        <v>58</v>
      </c>
      <c r="E212" s="40" t="s">
        <v>59</v>
      </c>
    </row>
    <row r="213" spans="1:5" ht="12.75">
      <c r="A213" t="s">
        <v>60</v>
      </c>
      <c r="E213" s="39" t="s">
        <v>59</v>
      </c>
    </row>
    <row r="214" spans="1:16" ht="12.75">
      <c r="A214" t="s">
        <v>50</v>
      </c>
      <c s="34" t="s">
        <v>533</v>
      </c>
      <c s="34" t="s">
        <v>1966</v>
      </c>
      <c s="35" t="s">
        <v>59</v>
      </c>
      <c s="6" t="s">
        <v>1967</v>
      </c>
      <c s="36" t="s">
        <v>173</v>
      </c>
      <c s="37">
        <v>170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152</v>
      </c>
      <c>
        <f>(M214*21)/100</f>
      </c>
      <c t="s">
        <v>28</v>
      </c>
    </row>
    <row r="215" spans="1:5" ht="38.25">
      <c r="A215" s="35" t="s">
        <v>56</v>
      </c>
      <c r="E215" s="39" t="s">
        <v>1968</v>
      </c>
    </row>
    <row r="216" spans="1:5" ht="12.75">
      <c r="A216" s="35" t="s">
        <v>58</v>
      </c>
      <c r="E216" s="40" t="s">
        <v>1969</v>
      </c>
    </row>
    <row r="217" spans="1:5" ht="12.75">
      <c r="A217" t="s">
        <v>60</v>
      </c>
      <c r="E217" s="39" t="s">
        <v>59</v>
      </c>
    </row>
    <row r="218" spans="1:16" ht="12.75">
      <c r="A218" t="s">
        <v>50</v>
      </c>
      <c s="34" t="s">
        <v>538</v>
      </c>
      <c s="34" t="s">
        <v>1970</v>
      </c>
      <c s="35" t="s">
        <v>59</v>
      </c>
      <c s="6" t="s">
        <v>1971</v>
      </c>
      <c s="36" t="s">
        <v>851</v>
      </c>
      <c s="37">
        <v>700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55</v>
      </c>
      <c>
        <f>(M218*21)/100</f>
      </c>
      <c t="s">
        <v>28</v>
      </c>
    </row>
    <row r="219" spans="1:5" ht="38.25">
      <c r="A219" s="35" t="s">
        <v>56</v>
      </c>
      <c r="E219" s="39" t="s">
        <v>1972</v>
      </c>
    </row>
    <row r="220" spans="1:5" ht="12.75">
      <c r="A220" s="35" t="s">
        <v>58</v>
      </c>
      <c r="E220" s="40" t="s">
        <v>1973</v>
      </c>
    </row>
    <row r="221" spans="1:5" ht="12.75">
      <c r="A221" t="s">
        <v>60</v>
      </c>
      <c r="E221" s="39" t="s">
        <v>59</v>
      </c>
    </row>
    <row r="222" spans="1:16" ht="12.75">
      <c r="A222" t="s">
        <v>50</v>
      </c>
      <c s="34" t="s">
        <v>827</v>
      </c>
      <c s="34" t="s">
        <v>1974</v>
      </c>
      <c s="35" t="s">
        <v>59</v>
      </c>
      <c s="6" t="s">
        <v>1975</v>
      </c>
      <c s="36" t="s">
        <v>1976</v>
      </c>
      <c s="37">
        <v>1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152</v>
      </c>
      <c>
        <f>(M222*21)/100</f>
      </c>
      <c t="s">
        <v>28</v>
      </c>
    </row>
    <row r="223" spans="1:5" ht="12.75">
      <c r="A223" s="35" t="s">
        <v>56</v>
      </c>
      <c r="E223" s="39" t="s">
        <v>59</v>
      </c>
    </row>
    <row r="224" spans="1:5" ht="12.75">
      <c r="A224" s="35" t="s">
        <v>58</v>
      </c>
      <c r="E224" s="40" t="s">
        <v>59</v>
      </c>
    </row>
    <row r="225" spans="1:5" ht="12.75">
      <c r="A225" t="s">
        <v>60</v>
      </c>
      <c r="E225" s="39" t="s">
        <v>1977</v>
      </c>
    </row>
    <row r="226" spans="1:16" ht="12.75">
      <c r="A226" t="s">
        <v>50</v>
      </c>
      <c s="34" t="s">
        <v>833</v>
      </c>
      <c s="34" t="s">
        <v>1978</v>
      </c>
      <c s="35" t="s">
        <v>59</v>
      </c>
      <c s="6" t="s">
        <v>1979</v>
      </c>
      <c s="36" t="s">
        <v>1976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55</v>
      </c>
      <c>
        <f>(M226*21)/100</f>
      </c>
      <c t="s">
        <v>28</v>
      </c>
    </row>
    <row r="227" spans="1:5" ht="12.75">
      <c r="A227" s="35" t="s">
        <v>56</v>
      </c>
      <c r="E227" s="39" t="s">
        <v>59</v>
      </c>
    </row>
    <row r="228" spans="1:5" ht="12.75">
      <c r="A228" s="35" t="s">
        <v>58</v>
      </c>
      <c r="E228" s="40" t="s">
        <v>59</v>
      </c>
    </row>
    <row r="229" spans="1:5" ht="12.75">
      <c r="A229" t="s">
        <v>60</v>
      </c>
      <c r="E229" s="39" t="s">
        <v>1980</v>
      </c>
    </row>
    <row r="230" spans="1:13" ht="12.75">
      <c r="A230" t="s">
        <v>47</v>
      </c>
      <c r="C230" s="31" t="s">
        <v>488</v>
      </c>
      <c r="E230" s="33" t="s">
        <v>489</v>
      </c>
      <c r="J230" s="32">
        <f>0</f>
      </c>
      <c s="32">
        <f>0</f>
      </c>
      <c s="32">
        <f>0+L231+L235+L239+L243+L247+L251</f>
      </c>
      <c s="32">
        <f>0+M231+M235+M239+M243+M247+M251</f>
      </c>
    </row>
    <row r="231" spans="1:16" ht="12.75">
      <c r="A231" t="s">
        <v>50</v>
      </c>
      <c s="34" t="s">
        <v>839</v>
      </c>
      <c s="34" t="s">
        <v>491</v>
      </c>
      <c s="35" t="s">
        <v>59</v>
      </c>
      <c s="6" t="s">
        <v>492</v>
      </c>
      <c s="36" t="s">
        <v>493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314</v>
      </c>
      <c>
        <f>(M231*21)/100</f>
      </c>
      <c t="s">
        <v>28</v>
      </c>
    </row>
    <row r="232" spans="1:5" ht="12.75">
      <c r="A232" s="35" t="s">
        <v>56</v>
      </c>
      <c r="E232" s="39" t="s">
        <v>494</v>
      </c>
    </row>
    <row r="233" spans="1:5" ht="12.75">
      <c r="A233" s="35" t="s">
        <v>58</v>
      </c>
      <c r="E233" s="40" t="s">
        <v>59</v>
      </c>
    </row>
    <row r="234" spans="1:5" ht="38.25">
      <c r="A234" t="s">
        <v>60</v>
      </c>
      <c r="E234" s="39" t="s">
        <v>495</v>
      </c>
    </row>
    <row r="235" spans="1:16" ht="12.75">
      <c r="A235" t="s">
        <v>50</v>
      </c>
      <c s="34" t="s">
        <v>843</v>
      </c>
      <c s="34" t="s">
        <v>1787</v>
      </c>
      <c s="35" t="s">
        <v>59</v>
      </c>
      <c s="6" t="s">
        <v>1788</v>
      </c>
      <c s="36" t="s">
        <v>493</v>
      </c>
      <c s="37">
        <v>1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314</v>
      </c>
      <c>
        <f>(M235*21)/100</f>
      </c>
      <c t="s">
        <v>28</v>
      </c>
    </row>
    <row r="236" spans="1:5" ht="12.75">
      <c r="A236" s="35" t="s">
        <v>56</v>
      </c>
      <c r="E236" s="39" t="s">
        <v>1789</v>
      </c>
    </row>
    <row r="237" spans="1:5" ht="12.75">
      <c r="A237" s="35" t="s">
        <v>58</v>
      </c>
      <c r="E237" s="40" t="s">
        <v>59</v>
      </c>
    </row>
    <row r="238" spans="1:5" ht="12.75">
      <c r="A238" t="s">
        <v>60</v>
      </c>
      <c r="E238" s="39" t="s">
        <v>59</v>
      </c>
    </row>
    <row r="239" spans="1:16" ht="12.75">
      <c r="A239" t="s">
        <v>50</v>
      </c>
      <c s="34" t="s">
        <v>848</v>
      </c>
      <c s="34" t="s">
        <v>497</v>
      </c>
      <c s="35" t="s">
        <v>59</v>
      </c>
      <c s="6" t="s">
        <v>498</v>
      </c>
      <c s="36" t="s">
        <v>493</v>
      </c>
      <c s="37">
        <v>1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314</v>
      </c>
      <c>
        <f>(M239*21)/100</f>
      </c>
      <c t="s">
        <v>28</v>
      </c>
    </row>
    <row r="240" spans="1:5" ht="12.75">
      <c r="A240" s="35" t="s">
        <v>56</v>
      </c>
      <c r="E240" s="39" t="s">
        <v>499</v>
      </c>
    </row>
    <row r="241" spans="1:5" ht="12.75">
      <c r="A241" s="35" t="s">
        <v>58</v>
      </c>
      <c r="E241" s="40" t="s">
        <v>59</v>
      </c>
    </row>
    <row r="242" spans="1:5" ht="12.75">
      <c r="A242" t="s">
        <v>60</v>
      </c>
      <c r="E242" s="39" t="s">
        <v>500</v>
      </c>
    </row>
    <row r="243" spans="1:16" ht="12.75">
      <c r="A243" t="s">
        <v>50</v>
      </c>
      <c s="34" t="s">
        <v>855</v>
      </c>
      <c s="34" t="s">
        <v>1790</v>
      </c>
      <c s="35" t="s">
        <v>59</v>
      </c>
      <c s="6" t="s">
        <v>1791</v>
      </c>
      <c s="36" t="s">
        <v>493</v>
      </c>
      <c s="37">
        <v>1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314</v>
      </c>
      <c>
        <f>(M243*21)/100</f>
      </c>
      <c t="s">
        <v>28</v>
      </c>
    </row>
    <row r="244" spans="1:5" ht="12.75">
      <c r="A244" s="35" t="s">
        <v>56</v>
      </c>
      <c r="E244" s="39" t="s">
        <v>1792</v>
      </c>
    </row>
    <row r="245" spans="1:5" ht="12.75">
      <c r="A245" s="35" t="s">
        <v>58</v>
      </c>
      <c r="E245" s="40" t="s">
        <v>59</v>
      </c>
    </row>
    <row r="246" spans="1:5" ht="51">
      <c r="A246" t="s">
        <v>60</v>
      </c>
      <c r="E246" s="39" t="s">
        <v>1793</v>
      </c>
    </row>
    <row r="247" spans="1:16" ht="12.75">
      <c r="A247" t="s">
        <v>50</v>
      </c>
      <c s="34" t="s">
        <v>861</v>
      </c>
      <c s="34" t="s">
        <v>1981</v>
      </c>
      <c s="35" t="s">
        <v>59</v>
      </c>
      <c s="6" t="s">
        <v>1982</v>
      </c>
      <c s="36" t="s">
        <v>493</v>
      </c>
      <c s="37">
        <v>1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55</v>
      </c>
      <c>
        <f>(M247*21)/100</f>
      </c>
      <c t="s">
        <v>28</v>
      </c>
    </row>
    <row r="248" spans="1:5" ht="12.75">
      <c r="A248" s="35" t="s">
        <v>56</v>
      </c>
      <c r="E248" s="39" t="s">
        <v>59</v>
      </c>
    </row>
    <row r="249" spans="1:5" ht="12.75">
      <c r="A249" s="35" t="s">
        <v>58</v>
      </c>
      <c r="E249" s="40" t="s">
        <v>59</v>
      </c>
    </row>
    <row r="250" spans="1:5" ht="12.75">
      <c r="A250" t="s">
        <v>60</v>
      </c>
      <c r="E250" s="39" t="s">
        <v>59</v>
      </c>
    </row>
    <row r="251" spans="1:16" ht="12.75">
      <c r="A251" t="s">
        <v>50</v>
      </c>
      <c s="34" t="s">
        <v>867</v>
      </c>
      <c s="34" t="s">
        <v>1794</v>
      </c>
      <c s="35" t="s">
        <v>59</v>
      </c>
      <c s="6" t="s">
        <v>1795</v>
      </c>
      <c s="36" t="s">
        <v>493</v>
      </c>
      <c s="37">
        <v>1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314</v>
      </c>
      <c>
        <f>(M251*21)/100</f>
      </c>
      <c t="s">
        <v>28</v>
      </c>
    </row>
    <row r="252" spans="1:5" ht="12.75">
      <c r="A252" s="35" t="s">
        <v>56</v>
      </c>
      <c r="E252" s="39" t="s">
        <v>1796</v>
      </c>
    </row>
    <row r="253" spans="1:5" ht="12.75">
      <c r="A253" s="35" t="s">
        <v>58</v>
      </c>
      <c r="E253" s="40" t="s">
        <v>59</v>
      </c>
    </row>
    <row r="254" spans="1:5" ht="12.75">
      <c r="A254" t="s">
        <v>60</v>
      </c>
      <c r="E254" s="39" t="s">
        <v>59</v>
      </c>
    </row>
    <row r="255" spans="1:13" ht="12.75">
      <c r="A255" t="s">
        <v>47</v>
      </c>
      <c r="C255" s="31" t="s">
        <v>501</v>
      </c>
      <c r="E255" s="33" t="s">
        <v>502</v>
      </c>
      <c r="J255" s="32">
        <f>0</f>
      </c>
      <c s="32">
        <f>0</f>
      </c>
      <c s="32">
        <f>0+L256+L260</f>
      </c>
      <c s="32">
        <f>0+M256+M260</f>
      </c>
    </row>
    <row r="256" spans="1:16" ht="12.75">
      <c r="A256" t="s">
        <v>50</v>
      </c>
      <c s="34" t="s">
        <v>871</v>
      </c>
      <c s="34" t="s">
        <v>504</v>
      </c>
      <c s="35" t="s">
        <v>59</v>
      </c>
      <c s="6" t="s">
        <v>502</v>
      </c>
      <c s="36" t="s">
        <v>493</v>
      </c>
      <c s="37">
        <v>1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314</v>
      </c>
      <c>
        <f>(M256*21)/100</f>
      </c>
      <c t="s">
        <v>28</v>
      </c>
    </row>
    <row r="257" spans="1:5" ht="12.75">
      <c r="A257" s="35" t="s">
        <v>56</v>
      </c>
      <c r="E257" s="39" t="s">
        <v>506</v>
      </c>
    </row>
    <row r="258" spans="1:5" ht="12.75">
      <c r="A258" s="35" t="s">
        <v>58</v>
      </c>
      <c r="E258" s="40" t="s">
        <v>59</v>
      </c>
    </row>
    <row r="259" spans="1:5" ht="63.75">
      <c r="A259" t="s">
        <v>60</v>
      </c>
      <c r="E259" s="39" t="s">
        <v>1983</v>
      </c>
    </row>
    <row r="260" spans="1:16" ht="12.75">
      <c r="A260" t="s">
        <v>50</v>
      </c>
      <c s="34" t="s">
        <v>875</v>
      </c>
      <c s="34" t="s">
        <v>509</v>
      </c>
      <c s="35" t="s">
        <v>59</v>
      </c>
      <c s="6" t="s">
        <v>510</v>
      </c>
      <c s="36" t="s">
        <v>493</v>
      </c>
      <c s="37">
        <v>1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314</v>
      </c>
      <c>
        <f>(M260*21)/100</f>
      </c>
      <c t="s">
        <v>28</v>
      </c>
    </row>
    <row r="261" spans="1:5" ht="12.75">
      <c r="A261" s="35" t="s">
        <v>56</v>
      </c>
      <c r="E261" s="39" t="s">
        <v>511</v>
      </c>
    </row>
    <row r="262" spans="1:5" ht="12.75">
      <c r="A262" s="35" t="s">
        <v>58</v>
      </c>
      <c r="E262" s="40" t="s">
        <v>59</v>
      </c>
    </row>
    <row r="263" spans="1:5" ht="25.5">
      <c r="A263" t="s">
        <v>60</v>
      </c>
      <c r="E263" s="39" t="s">
        <v>512</v>
      </c>
    </row>
    <row r="264" spans="1:13" ht="12.75">
      <c r="A264" t="s">
        <v>47</v>
      </c>
      <c r="C264" s="31" t="s">
        <v>513</v>
      </c>
      <c r="E264" s="33" t="s">
        <v>514</v>
      </c>
      <c r="J264" s="32">
        <f>0</f>
      </c>
      <c s="32">
        <f>0</f>
      </c>
      <c s="32">
        <f>0+L265+L269</f>
      </c>
      <c s="32">
        <f>0+M265+M269</f>
      </c>
    </row>
    <row r="265" spans="1:16" ht="12.75">
      <c r="A265" t="s">
        <v>50</v>
      </c>
      <c s="34" t="s">
        <v>881</v>
      </c>
      <c s="34" t="s">
        <v>1504</v>
      </c>
      <c s="35" t="s">
        <v>59</v>
      </c>
      <c s="6" t="s">
        <v>1505</v>
      </c>
      <c s="36" t="s">
        <v>98</v>
      </c>
      <c s="37">
        <v>6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55</v>
      </c>
      <c>
        <f>(M265*21)/100</f>
      </c>
      <c t="s">
        <v>28</v>
      </c>
    </row>
    <row r="266" spans="1:5" ht="12.75">
      <c r="A266" s="35" t="s">
        <v>56</v>
      </c>
      <c r="E266" s="39" t="s">
        <v>59</v>
      </c>
    </row>
    <row r="267" spans="1:5" ht="12.75">
      <c r="A267" s="35" t="s">
        <v>58</v>
      </c>
      <c r="E267" s="40" t="s">
        <v>59</v>
      </c>
    </row>
    <row r="268" spans="1:5" ht="12.75">
      <c r="A268" t="s">
        <v>60</v>
      </c>
      <c r="E268" s="39" t="s">
        <v>59</v>
      </c>
    </row>
    <row r="269" spans="1:16" ht="12.75">
      <c r="A269" t="s">
        <v>50</v>
      </c>
      <c s="34" t="s">
        <v>885</v>
      </c>
      <c s="34" t="s">
        <v>516</v>
      </c>
      <c s="35" t="s">
        <v>59</v>
      </c>
      <c s="6" t="s">
        <v>517</v>
      </c>
      <c s="36" t="s">
        <v>98</v>
      </c>
      <c s="37">
        <v>3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314</v>
      </c>
      <c>
        <f>(M269*21)/100</f>
      </c>
      <c t="s">
        <v>28</v>
      </c>
    </row>
    <row r="270" spans="1:5" ht="12.75">
      <c r="A270" s="35" t="s">
        <v>56</v>
      </c>
      <c r="E270" s="39" t="s">
        <v>518</v>
      </c>
    </row>
    <row r="271" spans="1:5" ht="12.75">
      <c r="A271" s="35" t="s">
        <v>58</v>
      </c>
      <c r="E271" s="40" t="s">
        <v>59</v>
      </c>
    </row>
    <row r="272" spans="1:5" ht="25.5">
      <c r="A272" t="s">
        <v>60</v>
      </c>
      <c r="E272" s="39" t="s">
        <v>519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4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306</v>
      </c>
      <c r="E4" s="26" t="s">
        <v>307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COUNTIFS(L8:L478,"=0",A8:A478,"P")+COUNTIFS(L8:L478,"",A8:A478,"P")+SUM(Q8:Q478)</f>
      </c>
    </row>
    <row r="8" spans="1:13" ht="12.75">
      <c r="A8" t="s">
        <v>45</v>
      </c>
      <c r="C8" s="28" t="s">
        <v>1986</v>
      </c>
      <c r="E8" s="30" t="s">
        <v>1985</v>
      </c>
      <c r="J8" s="29">
        <f>0+J9+J146+J183+J224+J233+J266+J295+J312+J333+J390+J415+J420+J441+J450+J459+J468+J477</f>
      </c>
      <c s="29">
        <f>0+K9+K146+K183+K224+K233+K266+K295+K312+K333+K390+K415+K420+K441+K450+K459+K468+K477</f>
      </c>
      <c s="29">
        <f>0+L9+L146+L183+L224+L233+L266+L295+L312+L333+L390+L415+L420+L441+L450+L459+L468+L477</f>
      </c>
      <c s="29">
        <f>0+M9+M146+M183+M224+M233+M266+M295+M312+M333+M390+M415+M420+M441+M450+M459+M468+M477</f>
      </c>
    </row>
    <row r="9" spans="1:13" ht="12.75">
      <c r="A9" t="s">
        <v>47</v>
      </c>
      <c r="C9" s="31" t="s">
        <v>123</v>
      </c>
      <c r="E9" s="33" t="s">
        <v>545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</f>
      </c>
      <c s="32">
        <f>0+M10+M14+M18+M22+M26+M30+M34+M38+M42+M46+M50+M54+M58+M62+M66+M70+M74+M78+M82+M86+M90+M94+M98+M102+M106+M110+M114+M118+M122+M126+M130+M134+M138+M142</f>
      </c>
    </row>
    <row r="10" spans="1:16" ht="25.5">
      <c r="A10" t="s">
        <v>50</v>
      </c>
      <c s="34" t="s">
        <v>123</v>
      </c>
      <c s="34" t="s">
        <v>1251</v>
      </c>
      <c s="35" t="s">
        <v>59</v>
      </c>
      <c s="6" t="s">
        <v>1252</v>
      </c>
      <c s="36" t="s">
        <v>173</v>
      </c>
      <c s="37">
        <v>40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314</v>
      </c>
      <c>
        <f>(M10*21)/100</f>
      </c>
      <c t="s">
        <v>28</v>
      </c>
    </row>
    <row r="11" spans="1:5" ht="12.75">
      <c r="A11" s="35" t="s">
        <v>56</v>
      </c>
      <c r="E11" s="39" t="s">
        <v>1987</v>
      </c>
    </row>
    <row r="12" spans="1:5" ht="12.75">
      <c r="A12" s="35" t="s">
        <v>58</v>
      </c>
      <c r="E12" s="40" t="s">
        <v>1988</v>
      </c>
    </row>
    <row r="13" spans="1:5" ht="12.75">
      <c r="A13" t="s">
        <v>60</v>
      </c>
      <c r="E13" s="39" t="s">
        <v>59</v>
      </c>
    </row>
    <row r="14" spans="1:16" ht="25.5">
      <c r="A14" t="s">
        <v>50</v>
      </c>
      <c s="34" t="s">
        <v>28</v>
      </c>
      <c s="34" t="s">
        <v>318</v>
      </c>
      <c s="35" t="s">
        <v>59</v>
      </c>
      <c s="6" t="s">
        <v>319</v>
      </c>
      <c s="36" t="s">
        <v>173</v>
      </c>
      <c s="37">
        <v>40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314</v>
      </c>
      <c>
        <f>(M14*21)/100</f>
      </c>
      <c t="s">
        <v>28</v>
      </c>
    </row>
    <row r="15" spans="1:5" ht="12.75">
      <c r="A15" s="35" t="s">
        <v>56</v>
      </c>
      <c r="E15" s="39" t="s">
        <v>320</v>
      </c>
    </row>
    <row r="16" spans="1:5" ht="12.75">
      <c r="A16" s="35" t="s">
        <v>58</v>
      </c>
      <c r="E16" s="40" t="s">
        <v>1989</v>
      </c>
    </row>
    <row r="17" spans="1:5" ht="12.75">
      <c r="A17" t="s">
        <v>60</v>
      </c>
      <c r="E17" s="39" t="s">
        <v>59</v>
      </c>
    </row>
    <row r="18" spans="1:16" ht="25.5">
      <c r="A18" t="s">
        <v>50</v>
      </c>
      <c s="34" t="s">
        <v>26</v>
      </c>
      <c s="34" t="s">
        <v>1990</v>
      </c>
      <c s="35" t="s">
        <v>59</v>
      </c>
      <c s="6" t="s">
        <v>1991</v>
      </c>
      <c s="36" t="s">
        <v>173</v>
      </c>
      <c s="37">
        <v>32.48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314</v>
      </c>
      <c>
        <f>(M18*21)/100</f>
      </c>
      <c t="s">
        <v>28</v>
      </c>
    </row>
    <row r="19" spans="1:5" ht="12.75">
      <c r="A19" s="35" t="s">
        <v>56</v>
      </c>
      <c r="E19" s="39" t="s">
        <v>1992</v>
      </c>
    </row>
    <row r="20" spans="1:5" ht="12.75">
      <c r="A20" s="35" t="s">
        <v>58</v>
      </c>
      <c r="E20" s="40" t="s">
        <v>1993</v>
      </c>
    </row>
    <row r="21" spans="1:5" ht="12.75">
      <c r="A21" t="s">
        <v>60</v>
      </c>
      <c r="E21" s="39" t="s">
        <v>59</v>
      </c>
    </row>
    <row r="22" spans="1:16" ht="25.5">
      <c r="A22" t="s">
        <v>50</v>
      </c>
      <c s="34" t="s">
        <v>160</v>
      </c>
      <c s="34" t="s">
        <v>323</v>
      </c>
      <c s="35" t="s">
        <v>59</v>
      </c>
      <c s="6" t="s">
        <v>324</v>
      </c>
      <c s="36" t="s">
        <v>173</v>
      </c>
      <c s="37">
        <v>639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314</v>
      </c>
      <c>
        <f>(M22*21)/100</f>
      </c>
      <c t="s">
        <v>28</v>
      </c>
    </row>
    <row r="23" spans="1:5" ht="12.75">
      <c r="A23" s="35" t="s">
        <v>56</v>
      </c>
      <c r="E23" s="39" t="s">
        <v>59</v>
      </c>
    </row>
    <row r="24" spans="1:5" ht="25.5">
      <c r="A24" s="35" t="s">
        <v>58</v>
      </c>
      <c r="E24" s="40" t="s">
        <v>1994</v>
      </c>
    </row>
    <row r="25" spans="1:5" ht="12.75">
      <c r="A25" t="s">
        <v>60</v>
      </c>
      <c r="E25" s="39" t="s">
        <v>59</v>
      </c>
    </row>
    <row r="26" spans="1:16" ht="25.5">
      <c r="A26" t="s">
        <v>50</v>
      </c>
      <c s="34" t="s">
        <v>79</v>
      </c>
      <c s="34" t="s">
        <v>1995</v>
      </c>
      <c s="35" t="s">
        <v>59</v>
      </c>
      <c s="6" t="s">
        <v>1996</v>
      </c>
      <c s="36" t="s">
        <v>173</v>
      </c>
      <c s="37">
        <v>32.48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314</v>
      </c>
      <c>
        <f>(M26*21)/100</f>
      </c>
      <c t="s">
        <v>28</v>
      </c>
    </row>
    <row r="27" spans="1:5" ht="12.75">
      <c r="A27" s="35" t="s">
        <v>56</v>
      </c>
      <c r="E27" s="39" t="s">
        <v>1997</v>
      </c>
    </row>
    <row r="28" spans="1:5" ht="12.75">
      <c r="A28" s="35" t="s">
        <v>58</v>
      </c>
      <c r="E28" s="40" t="s">
        <v>1993</v>
      </c>
    </row>
    <row r="29" spans="1:5" ht="12.75">
      <c r="A29" t="s">
        <v>60</v>
      </c>
      <c r="E29" s="39" t="s">
        <v>59</v>
      </c>
    </row>
    <row r="30" spans="1:16" ht="25.5">
      <c r="A30" t="s">
        <v>50</v>
      </c>
      <c s="34" t="s">
        <v>27</v>
      </c>
      <c s="34" t="s">
        <v>327</v>
      </c>
      <c s="35" t="s">
        <v>59</v>
      </c>
      <c s="6" t="s">
        <v>328</v>
      </c>
      <c s="36" t="s">
        <v>173</v>
      </c>
      <c s="37">
        <v>639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314</v>
      </c>
      <c>
        <f>(M30*21)/100</f>
      </c>
      <c t="s">
        <v>28</v>
      </c>
    </row>
    <row r="31" spans="1:5" ht="12.75">
      <c r="A31" s="35" t="s">
        <v>56</v>
      </c>
      <c r="E31" s="39" t="s">
        <v>329</v>
      </c>
    </row>
    <row r="32" spans="1:5" ht="25.5">
      <c r="A32" s="35" t="s">
        <v>58</v>
      </c>
      <c r="E32" s="40" t="s">
        <v>1998</v>
      </c>
    </row>
    <row r="33" spans="1:5" ht="12.75">
      <c r="A33" t="s">
        <v>60</v>
      </c>
      <c r="E33" s="39" t="s">
        <v>331</v>
      </c>
    </row>
    <row r="34" spans="1:16" ht="25.5">
      <c r="A34" t="s">
        <v>50</v>
      </c>
      <c s="34" t="s">
        <v>62</v>
      </c>
      <c s="34" t="s">
        <v>332</v>
      </c>
      <c s="35" t="s">
        <v>59</v>
      </c>
      <c s="6" t="s">
        <v>328</v>
      </c>
      <c s="36" t="s">
        <v>173</v>
      </c>
      <c s="37">
        <v>796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314</v>
      </c>
      <c>
        <f>(M34*21)/100</f>
      </c>
      <c t="s">
        <v>28</v>
      </c>
    </row>
    <row r="35" spans="1:5" ht="12.75">
      <c r="A35" s="35" t="s">
        <v>56</v>
      </c>
      <c r="E35" s="39" t="s">
        <v>333</v>
      </c>
    </row>
    <row r="36" spans="1:5" ht="12.75">
      <c r="A36" s="35" t="s">
        <v>58</v>
      </c>
      <c r="E36" s="40" t="s">
        <v>1999</v>
      </c>
    </row>
    <row r="37" spans="1:5" ht="12.75">
      <c r="A37" t="s">
        <v>60</v>
      </c>
      <c r="E37" s="39" t="s">
        <v>335</v>
      </c>
    </row>
    <row r="38" spans="1:16" ht="25.5">
      <c r="A38" t="s">
        <v>50</v>
      </c>
      <c s="34" t="s">
        <v>81</v>
      </c>
      <c s="34" t="s">
        <v>336</v>
      </c>
      <c s="35" t="s">
        <v>59</v>
      </c>
      <c s="6" t="s">
        <v>337</v>
      </c>
      <c s="36" t="s">
        <v>173</v>
      </c>
      <c s="37">
        <v>1096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314</v>
      </c>
      <c>
        <f>(M38*21)/100</f>
      </c>
      <c t="s">
        <v>28</v>
      </c>
    </row>
    <row r="39" spans="1:5" ht="12.75">
      <c r="A39" s="35" t="s">
        <v>56</v>
      </c>
      <c r="E39" s="39" t="s">
        <v>338</v>
      </c>
    </row>
    <row r="40" spans="1:5" ht="25.5">
      <c r="A40" s="35" t="s">
        <v>58</v>
      </c>
      <c r="E40" s="40" t="s">
        <v>2000</v>
      </c>
    </row>
    <row r="41" spans="1:5" ht="12.75">
      <c r="A41" t="s">
        <v>60</v>
      </c>
      <c r="E41" s="39" t="s">
        <v>59</v>
      </c>
    </row>
    <row r="42" spans="1:16" ht="25.5">
      <c r="A42" t="s">
        <v>50</v>
      </c>
      <c s="34" t="s">
        <v>87</v>
      </c>
      <c s="34" t="s">
        <v>340</v>
      </c>
      <c s="35" t="s">
        <v>59</v>
      </c>
      <c s="6" t="s">
        <v>341</v>
      </c>
      <c s="36" t="s">
        <v>173</v>
      </c>
      <c s="37">
        <v>1096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314</v>
      </c>
      <c>
        <f>(M42*21)/100</f>
      </c>
      <c t="s">
        <v>28</v>
      </c>
    </row>
    <row r="43" spans="1:5" ht="12.75">
      <c r="A43" s="35" t="s">
        <v>56</v>
      </c>
      <c r="E43" s="39" t="s">
        <v>342</v>
      </c>
    </row>
    <row r="44" spans="1:5" ht="25.5">
      <c r="A44" s="35" t="s">
        <v>58</v>
      </c>
      <c r="E44" s="40" t="s">
        <v>2001</v>
      </c>
    </row>
    <row r="45" spans="1:5" ht="12.75">
      <c r="A45" t="s">
        <v>60</v>
      </c>
      <c r="E45" s="39" t="s">
        <v>59</v>
      </c>
    </row>
    <row r="46" spans="1:16" ht="25.5">
      <c r="A46" t="s">
        <v>50</v>
      </c>
      <c s="34" t="s">
        <v>67</v>
      </c>
      <c s="34" t="s">
        <v>1686</v>
      </c>
      <c s="35" t="s">
        <v>59</v>
      </c>
      <c s="6" t="s">
        <v>1514</v>
      </c>
      <c s="36" t="s">
        <v>93</v>
      </c>
      <c s="37">
        <v>22.4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314</v>
      </c>
      <c>
        <f>(M46*21)/100</f>
      </c>
      <c t="s">
        <v>28</v>
      </c>
    </row>
    <row r="47" spans="1:5" ht="12.75">
      <c r="A47" s="35" t="s">
        <v>56</v>
      </c>
      <c r="E47" s="39" t="s">
        <v>1687</v>
      </c>
    </row>
    <row r="48" spans="1:5" ht="12.75">
      <c r="A48" s="35" t="s">
        <v>58</v>
      </c>
      <c r="E48" s="40" t="s">
        <v>1688</v>
      </c>
    </row>
    <row r="49" spans="1:5" ht="12.75">
      <c r="A49" t="s">
        <v>60</v>
      </c>
      <c r="E49" s="39" t="s">
        <v>59</v>
      </c>
    </row>
    <row r="50" spans="1:16" ht="25.5">
      <c r="A50" t="s">
        <v>50</v>
      </c>
      <c s="34" t="s">
        <v>90</v>
      </c>
      <c s="34" t="s">
        <v>2002</v>
      </c>
      <c s="35" t="s">
        <v>59</v>
      </c>
      <c s="6" t="s">
        <v>2003</v>
      </c>
      <c s="36" t="s">
        <v>84</v>
      </c>
      <c s="37">
        <v>605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314</v>
      </c>
      <c>
        <f>(M50*21)/100</f>
      </c>
      <c t="s">
        <v>28</v>
      </c>
    </row>
    <row r="51" spans="1:5" ht="12.75">
      <c r="A51" s="35" t="s">
        <v>56</v>
      </c>
      <c r="E51" s="39" t="s">
        <v>2004</v>
      </c>
    </row>
    <row r="52" spans="1:5" ht="25.5">
      <c r="A52" s="35" t="s">
        <v>58</v>
      </c>
      <c r="E52" s="40" t="s">
        <v>2005</v>
      </c>
    </row>
    <row r="53" spans="1:5" ht="12.75">
      <c r="A53" t="s">
        <v>60</v>
      </c>
      <c r="E53" s="39" t="s">
        <v>2006</v>
      </c>
    </row>
    <row r="54" spans="1:16" ht="25.5">
      <c r="A54" t="s">
        <v>50</v>
      </c>
      <c s="34" t="s">
        <v>95</v>
      </c>
      <c s="34" t="s">
        <v>2007</v>
      </c>
      <c s="35" t="s">
        <v>59</v>
      </c>
      <c s="6" t="s">
        <v>1285</v>
      </c>
      <c s="36" t="s">
        <v>84</v>
      </c>
      <c s="37">
        <v>21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314</v>
      </c>
      <c>
        <f>(M54*21)/100</f>
      </c>
      <c t="s">
        <v>28</v>
      </c>
    </row>
    <row r="55" spans="1:5" ht="12.75">
      <c r="A55" s="35" t="s">
        <v>56</v>
      </c>
      <c r="E55" s="39" t="s">
        <v>2008</v>
      </c>
    </row>
    <row r="56" spans="1:5" ht="12.75">
      <c r="A56" s="35" t="s">
        <v>58</v>
      </c>
      <c r="E56" s="40" t="s">
        <v>2009</v>
      </c>
    </row>
    <row r="57" spans="1:5" ht="12.75">
      <c r="A57" t="s">
        <v>60</v>
      </c>
      <c r="E57" s="39" t="s">
        <v>2010</v>
      </c>
    </row>
    <row r="58" spans="1:16" ht="25.5">
      <c r="A58" t="s">
        <v>50</v>
      </c>
      <c s="34" t="s">
        <v>101</v>
      </c>
      <c s="34" t="s">
        <v>643</v>
      </c>
      <c s="35" t="s">
        <v>59</v>
      </c>
      <c s="6" t="s">
        <v>644</v>
      </c>
      <c s="36" t="s">
        <v>84</v>
      </c>
      <c s="37">
        <v>399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314</v>
      </c>
      <c>
        <f>(M58*21)/100</f>
      </c>
      <c t="s">
        <v>28</v>
      </c>
    </row>
    <row r="59" spans="1:5" ht="12.75">
      <c r="A59" s="35" t="s">
        <v>56</v>
      </c>
      <c r="E59" s="39" t="s">
        <v>1689</v>
      </c>
    </row>
    <row r="60" spans="1:5" ht="12.75">
      <c r="A60" s="35" t="s">
        <v>58</v>
      </c>
      <c r="E60" s="40" t="s">
        <v>2011</v>
      </c>
    </row>
    <row r="61" spans="1:5" ht="12.75">
      <c r="A61" t="s">
        <v>60</v>
      </c>
      <c r="E61" s="39" t="s">
        <v>2012</v>
      </c>
    </row>
    <row r="62" spans="1:16" ht="25.5">
      <c r="A62" t="s">
        <v>50</v>
      </c>
      <c s="34" t="s">
        <v>106</v>
      </c>
      <c s="34" t="s">
        <v>344</v>
      </c>
      <c s="35" t="s">
        <v>59</v>
      </c>
      <c s="6" t="s">
        <v>345</v>
      </c>
      <c s="36" t="s">
        <v>84</v>
      </c>
      <c s="37">
        <v>129.78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314</v>
      </c>
      <c>
        <f>(M62*21)/100</f>
      </c>
      <c t="s">
        <v>28</v>
      </c>
    </row>
    <row r="63" spans="1:5" ht="89.25">
      <c r="A63" s="35" t="s">
        <v>56</v>
      </c>
      <c r="E63" s="39" t="s">
        <v>2013</v>
      </c>
    </row>
    <row r="64" spans="1:5" ht="38.25">
      <c r="A64" s="35" t="s">
        <v>58</v>
      </c>
      <c r="E64" s="40" t="s">
        <v>2014</v>
      </c>
    </row>
    <row r="65" spans="1:5" ht="12.75">
      <c r="A65" t="s">
        <v>60</v>
      </c>
      <c r="E65" s="39" t="s">
        <v>59</v>
      </c>
    </row>
    <row r="66" spans="1:16" ht="25.5">
      <c r="A66" t="s">
        <v>50</v>
      </c>
      <c s="34" t="s">
        <v>110</v>
      </c>
      <c s="34" t="s">
        <v>1290</v>
      </c>
      <c s="35" t="s">
        <v>59</v>
      </c>
      <c s="6" t="s">
        <v>1291</v>
      </c>
      <c s="36" t="s">
        <v>84</v>
      </c>
      <c s="37">
        <v>9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314</v>
      </c>
      <c>
        <f>(M66*21)/100</f>
      </c>
      <c t="s">
        <v>28</v>
      </c>
    </row>
    <row r="67" spans="1:5" ht="12.75">
      <c r="A67" s="35" t="s">
        <v>56</v>
      </c>
      <c r="E67" s="39" t="s">
        <v>2015</v>
      </c>
    </row>
    <row r="68" spans="1:5" ht="12.75">
      <c r="A68" s="35" t="s">
        <v>58</v>
      </c>
      <c r="E68" s="40" t="s">
        <v>2016</v>
      </c>
    </row>
    <row r="69" spans="1:5" ht="12.75">
      <c r="A69" t="s">
        <v>60</v>
      </c>
      <c r="E69" s="39" t="s">
        <v>59</v>
      </c>
    </row>
    <row r="70" spans="1:16" ht="25.5">
      <c r="A70" t="s">
        <v>50</v>
      </c>
      <c s="34" t="s">
        <v>114</v>
      </c>
      <c s="34" t="s">
        <v>348</v>
      </c>
      <c s="35" t="s">
        <v>59</v>
      </c>
      <c s="6" t="s">
        <v>349</v>
      </c>
      <c s="36" t="s">
        <v>98</v>
      </c>
      <c s="37">
        <v>206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314</v>
      </c>
      <c>
        <f>(M70*21)/100</f>
      </c>
      <c t="s">
        <v>28</v>
      </c>
    </row>
    <row r="71" spans="1:5" ht="12.75">
      <c r="A71" s="35" t="s">
        <v>56</v>
      </c>
      <c r="E71" s="39" t="s">
        <v>350</v>
      </c>
    </row>
    <row r="72" spans="1:5" ht="12.75">
      <c r="A72" s="35" t="s">
        <v>58</v>
      </c>
      <c r="E72" s="40" t="s">
        <v>59</v>
      </c>
    </row>
    <row r="73" spans="1:5" ht="12.75">
      <c r="A73" t="s">
        <v>60</v>
      </c>
      <c r="E73" s="39" t="s">
        <v>59</v>
      </c>
    </row>
    <row r="74" spans="1:16" ht="25.5">
      <c r="A74" t="s">
        <v>50</v>
      </c>
      <c s="34" t="s">
        <v>138</v>
      </c>
      <c s="34" t="s">
        <v>351</v>
      </c>
      <c s="35" t="s">
        <v>59</v>
      </c>
      <c s="6" t="s">
        <v>352</v>
      </c>
      <c s="36" t="s">
        <v>98</v>
      </c>
      <c s="37">
        <v>428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314</v>
      </c>
      <c>
        <f>(M74*21)/100</f>
      </c>
      <c t="s">
        <v>28</v>
      </c>
    </row>
    <row r="75" spans="1:5" ht="12.75">
      <c r="A75" s="35" t="s">
        <v>56</v>
      </c>
      <c r="E75" s="39" t="s">
        <v>353</v>
      </c>
    </row>
    <row r="76" spans="1:5" ht="38.25">
      <c r="A76" s="35" t="s">
        <v>58</v>
      </c>
      <c r="E76" s="40" t="s">
        <v>2017</v>
      </c>
    </row>
    <row r="77" spans="1:5" ht="12.75">
      <c r="A77" t="s">
        <v>60</v>
      </c>
      <c r="E77" s="39" t="s">
        <v>2018</v>
      </c>
    </row>
    <row r="78" spans="1:16" ht="25.5">
      <c r="A78" t="s">
        <v>50</v>
      </c>
      <c s="34" t="s">
        <v>118</v>
      </c>
      <c s="34" t="s">
        <v>355</v>
      </c>
      <c s="35" t="s">
        <v>59</v>
      </c>
      <c s="6" t="s">
        <v>356</v>
      </c>
      <c s="36" t="s">
        <v>173</v>
      </c>
      <c s="37">
        <v>927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314</v>
      </c>
      <c>
        <f>(M78*21)/100</f>
      </c>
      <c t="s">
        <v>28</v>
      </c>
    </row>
    <row r="79" spans="1:5" ht="12.75">
      <c r="A79" s="35" t="s">
        <v>56</v>
      </c>
      <c r="E79" s="39" t="s">
        <v>357</v>
      </c>
    </row>
    <row r="80" spans="1:5" ht="12.75">
      <c r="A80" s="35" t="s">
        <v>58</v>
      </c>
      <c r="E80" s="40" t="s">
        <v>2019</v>
      </c>
    </row>
    <row r="81" spans="1:5" ht="12.75">
      <c r="A81" t="s">
        <v>60</v>
      </c>
      <c r="E81" s="39" t="s">
        <v>2020</v>
      </c>
    </row>
    <row r="82" spans="1:16" ht="25.5">
      <c r="A82" t="s">
        <v>50</v>
      </c>
      <c s="34" t="s">
        <v>73</v>
      </c>
      <c s="34" t="s">
        <v>360</v>
      </c>
      <c s="35" t="s">
        <v>59</v>
      </c>
      <c s="6" t="s">
        <v>361</v>
      </c>
      <c s="36" t="s">
        <v>173</v>
      </c>
      <c s="37">
        <v>737.184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314</v>
      </c>
      <c>
        <f>(M82*21)/100</f>
      </c>
      <c t="s">
        <v>28</v>
      </c>
    </row>
    <row r="83" spans="1:5" ht="12.75">
      <c r="A83" s="35" t="s">
        <v>56</v>
      </c>
      <c r="E83" s="39" t="s">
        <v>362</v>
      </c>
    </row>
    <row r="84" spans="1:5" ht="25.5">
      <c r="A84" s="35" t="s">
        <v>58</v>
      </c>
      <c r="E84" s="40" t="s">
        <v>2021</v>
      </c>
    </row>
    <row r="85" spans="1:5" ht="12.75">
      <c r="A85" t="s">
        <v>60</v>
      </c>
      <c r="E85" s="39" t="s">
        <v>2022</v>
      </c>
    </row>
    <row r="86" spans="1:16" ht="12.75">
      <c r="A86" t="s">
        <v>50</v>
      </c>
      <c s="34" t="s">
        <v>211</v>
      </c>
      <c s="34" t="s">
        <v>363</v>
      </c>
      <c s="35" t="s">
        <v>59</v>
      </c>
      <c s="6" t="s">
        <v>364</v>
      </c>
      <c s="36" t="s">
        <v>54</v>
      </c>
      <c s="37">
        <v>112.94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55</v>
      </c>
      <c>
        <f>(M86*21)/100</f>
      </c>
      <c t="s">
        <v>28</v>
      </c>
    </row>
    <row r="87" spans="1:5" ht="12.75">
      <c r="A87" s="35" t="s">
        <v>56</v>
      </c>
      <c r="E87" s="39" t="s">
        <v>59</v>
      </c>
    </row>
    <row r="88" spans="1:5" ht="12.75">
      <c r="A88" s="35" t="s">
        <v>58</v>
      </c>
      <c r="E88" s="40" t="s">
        <v>2023</v>
      </c>
    </row>
    <row r="89" spans="1:5" ht="12.75">
      <c r="A89" t="s">
        <v>60</v>
      </c>
      <c r="E89" s="39" t="s">
        <v>2024</v>
      </c>
    </row>
    <row r="90" spans="1:16" ht="25.5">
      <c r="A90" t="s">
        <v>50</v>
      </c>
      <c s="34" t="s">
        <v>216</v>
      </c>
      <c s="34" t="s">
        <v>1704</v>
      </c>
      <c s="35" t="s">
        <v>59</v>
      </c>
      <c s="6" t="s">
        <v>718</v>
      </c>
      <c s="36" t="s">
        <v>84</v>
      </c>
      <c s="37">
        <v>840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314</v>
      </c>
      <c>
        <f>(M90*21)/100</f>
      </c>
      <c t="s">
        <v>28</v>
      </c>
    </row>
    <row r="91" spans="1:5" ht="12.75">
      <c r="A91" s="35" t="s">
        <v>56</v>
      </c>
      <c r="E91" s="39" t="s">
        <v>1705</v>
      </c>
    </row>
    <row r="92" spans="1:5" ht="12.75">
      <c r="A92" s="35" t="s">
        <v>58</v>
      </c>
      <c r="E92" s="40" t="s">
        <v>2025</v>
      </c>
    </row>
    <row r="93" spans="1:5" ht="12.75">
      <c r="A93" t="s">
        <v>60</v>
      </c>
      <c r="E93" s="39" t="s">
        <v>2026</v>
      </c>
    </row>
    <row r="94" spans="1:16" ht="25.5">
      <c r="A94" t="s">
        <v>50</v>
      </c>
      <c s="34" t="s">
        <v>219</v>
      </c>
      <c s="34" t="s">
        <v>2027</v>
      </c>
      <c s="35" t="s">
        <v>59</v>
      </c>
      <c s="6" t="s">
        <v>2028</v>
      </c>
      <c s="36" t="s">
        <v>54</v>
      </c>
      <c s="37">
        <v>259.56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314</v>
      </c>
      <c>
        <f>(M94*21)/100</f>
      </c>
      <c t="s">
        <v>28</v>
      </c>
    </row>
    <row r="95" spans="1:5" ht="12.75">
      <c r="A95" s="35" t="s">
        <v>56</v>
      </c>
      <c r="E95" s="39" t="s">
        <v>2029</v>
      </c>
    </row>
    <row r="96" spans="1:5" ht="38.25">
      <c r="A96" s="35" t="s">
        <v>58</v>
      </c>
      <c r="E96" s="40" t="s">
        <v>2030</v>
      </c>
    </row>
    <row r="97" spans="1:5" ht="12.75">
      <c r="A97" t="s">
        <v>60</v>
      </c>
      <c r="E97" s="39" t="s">
        <v>2031</v>
      </c>
    </row>
    <row r="98" spans="1:16" ht="25.5">
      <c r="A98" t="s">
        <v>50</v>
      </c>
      <c s="34" t="s">
        <v>223</v>
      </c>
      <c s="34" t="s">
        <v>1531</v>
      </c>
      <c s="35" t="s">
        <v>59</v>
      </c>
      <c s="6" t="s">
        <v>718</v>
      </c>
      <c s="36" t="s">
        <v>84</v>
      </c>
      <c s="37">
        <v>129.78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314</v>
      </c>
      <c>
        <f>(M98*21)/100</f>
      </c>
      <c t="s">
        <v>28</v>
      </c>
    </row>
    <row r="99" spans="1:5" ht="12.75">
      <c r="A99" s="35" t="s">
        <v>56</v>
      </c>
      <c r="E99" s="39" t="s">
        <v>2032</v>
      </c>
    </row>
    <row r="100" spans="1:5" ht="38.25">
      <c r="A100" s="35" t="s">
        <v>58</v>
      </c>
      <c r="E100" s="40" t="s">
        <v>2033</v>
      </c>
    </row>
    <row r="101" spans="1:5" ht="12.75">
      <c r="A101" t="s">
        <v>60</v>
      </c>
      <c r="E101" s="39" t="s">
        <v>59</v>
      </c>
    </row>
    <row r="102" spans="1:16" ht="25.5">
      <c r="A102" t="s">
        <v>50</v>
      </c>
      <c s="34" t="s">
        <v>226</v>
      </c>
      <c s="34" t="s">
        <v>1534</v>
      </c>
      <c s="35" t="s">
        <v>59</v>
      </c>
      <c s="6" t="s">
        <v>718</v>
      </c>
      <c s="36" t="s">
        <v>84</v>
      </c>
      <c s="37">
        <v>5191.2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314</v>
      </c>
      <c>
        <f>(M102*21)/100</f>
      </c>
      <c t="s">
        <v>28</v>
      </c>
    </row>
    <row r="103" spans="1:5" ht="12.75">
      <c r="A103" s="35" t="s">
        <v>56</v>
      </c>
      <c r="E103" s="39" t="s">
        <v>2034</v>
      </c>
    </row>
    <row r="104" spans="1:5" ht="12.75">
      <c r="A104" s="35" t="s">
        <v>58</v>
      </c>
      <c r="E104" s="40" t="s">
        <v>2035</v>
      </c>
    </row>
    <row r="105" spans="1:5" ht="12.75">
      <c r="A105" t="s">
        <v>60</v>
      </c>
      <c r="E105" s="39" t="s">
        <v>59</v>
      </c>
    </row>
    <row r="106" spans="1:16" ht="25.5">
      <c r="A106" t="s">
        <v>50</v>
      </c>
      <c s="34" t="s">
        <v>230</v>
      </c>
      <c s="34" t="s">
        <v>2036</v>
      </c>
      <c s="35" t="s">
        <v>59</v>
      </c>
      <c s="6" t="s">
        <v>2037</v>
      </c>
      <c s="36" t="s">
        <v>84</v>
      </c>
      <c s="37">
        <v>420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314</v>
      </c>
      <c>
        <f>(M106*21)/100</f>
      </c>
      <c t="s">
        <v>28</v>
      </c>
    </row>
    <row r="107" spans="1:5" ht="12.75">
      <c r="A107" s="35" t="s">
        <v>56</v>
      </c>
      <c r="E107" s="39" t="s">
        <v>2038</v>
      </c>
    </row>
    <row r="108" spans="1:5" ht="12.75">
      <c r="A108" s="35" t="s">
        <v>58</v>
      </c>
      <c r="E108" s="40" t="s">
        <v>59</v>
      </c>
    </row>
    <row r="109" spans="1:5" ht="12.75">
      <c r="A109" t="s">
        <v>60</v>
      </c>
      <c r="E109" s="39" t="s">
        <v>59</v>
      </c>
    </row>
    <row r="110" spans="1:16" ht="25.5">
      <c r="A110" t="s">
        <v>50</v>
      </c>
      <c s="34" t="s">
        <v>242</v>
      </c>
      <c s="34" t="s">
        <v>1100</v>
      </c>
      <c s="35" t="s">
        <v>59</v>
      </c>
      <c s="6" t="s">
        <v>1101</v>
      </c>
      <c s="36" t="s">
        <v>84</v>
      </c>
      <c s="37">
        <v>420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314</v>
      </c>
      <c>
        <f>(M110*21)/100</f>
      </c>
      <c t="s">
        <v>28</v>
      </c>
    </row>
    <row r="111" spans="1:5" ht="12.75">
      <c r="A111" s="35" t="s">
        <v>56</v>
      </c>
      <c r="E111" s="39" t="s">
        <v>2039</v>
      </c>
    </row>
    <row r="112" spans="1:5" ht="12.75">
      <c r="A112" s="35" t="s">
        <v>58</v>
      </c>
      <c r="E112" s="40" t="s">
        <v>2040</v>
      </c>
    </row>
    <row r="113" spans="1:5" ht="12.75">
      <c r="A113" t="s">
        <v>60</v>
      </c>
      <c r="E113" s="39" t="s">
        <v>59</v>
      </c>
    </row>
    <row r="114" spans="1:16" ht="25.5">
      <c r="A114" t="s">
        <v>50</v>
      </c>
      <c s="34" t="s">
        <v>249</v>
      </c>
      <c s="34" t="s">
        <v>1309</v>
      </c>
      <c s="35" t="s">
        <v>59</v>
      </c>
      <c s="6" t="s">
        <v>1310</v>
      </c>
      <c s="36" t="s">
        <v>84</v>
      </c>
      <c s="37">
        <v>580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314</v>
      </c>
      <c>
        <f>(M114*21)/100</f>
      </c>
      <c t="s">
        <v>28</v>
      </c>
    </row>
    <row r="115" spans="1:5" ht="12.75">
      <c r="A115" s="35" t="s">
        <v>56</v>
      </c>
      <c r="E115" s="39" t="s">
        <v>2041</v>
      </c>
    </row>
    <row r="116" spans="1:5" ht="12.75">
      <c r="A116" s="35" t="s">
        <v>58</v>
      </c>
      <c r="E116" s="40" t="s">
        <v>2042</v>
      </c>
    </row>
    <row r="117" spans="1:5" ht="12.75">
      <c r="A117" t="s">
        <v>60</v>
      </c>
      <c r="E117" s="39" t="s">
        <v>2043</v>
      </c>
    </row>
    <row r="118" spans="1:16" ht="12.75">
      <c r="A118" t="s">
        <v>50</v>
      </c>
      <c s="34" t="s">
        <v>253</v>
      </c>
      <c s="34" t="s">
        <v>2044</v>
      </c>
      <c s="35" t="s">
        <v>59</v>
      </c>
      <c s="6" t="s">
        <v>2045</v>
      </c>
      <c s="36" t="s">
        <v>54</v>
      </c>
      <c s="37">
        <v>1044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55</v>
      </c>
      <c>
        <f>(M118*21)/100</f>
      </c>
      <c t="s">
        <v>28</v>
      </c>
    </row>
    <row r="119" spans="1:5" ht="12.75">
      <c r="A119" s="35" t="s">
        <v>56</v>
      </c>
      <c r="E119" s="39" t="s">
        <v>59</v>
      </c>
    </row>
    <row r="120" spans="1:5" ht="12.75">
      <c r="A120" s="35" t="s">
        <v>58</v>
      </c>
      <c r="E120" s="40" t="s">
        <v>2046</v>
      </c>
    </row>
    <row r="121" spans="1:5" ht="12.75">
      <c r="A121" t="s">
        <v>60</v>
      </c>
      <c r="E121" s="39" t="s">
        <v>59</v>
      </c>
    </row>
    <row r="122" spans="1:16" ht="25.5">
      <c r="A122" t="s">
        <v>50</v>
      </c>
      <c s="34" t="s">
        <v>257</v>
      </c>
      <c s="34" t="s">
        <v>366</v>
      </c>
      <c s="35" t="s">
        <v>367</v>
      </c>
      <c s="6" t="s">
        <v>368</v>
      </c>
      <c s="36" t="s">
        <v>54</v>
      </c>
      <c s="37">
        <v>1338.804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55</v>
      </c>
      <c>
        <f>(M122*21)/100</f>
      </c>
      <c t="s">
        <v>28</v>
      </c>
    </row>
    <row r="123" spans="1:5" ht="12.75">
      <c r="A123" s="35" t="s">
        <v>56</v>
      </c>
      <c r="E123" s="39" t="s">
        <v>57</v>
      </c>
    </row>
    <row r="124" spans="1:5" ht="63.75">
      <c r="A124" s="35" t="s">
        <v>58</v>
      </c>
      <c r="E124" s="40" t="s">
        <v>2047</v>
      </c>
    </row>
    <row r="125" spans="1:5" ht="12.75">
      <c r="A125" t="s">
        <v>60</v>
      </c>
      <c r="E125" s="39" t="s">
        <v>59</v>
      </c>
    </row>
    <row r="126" spans="1:16" ht="12.75">
      <c r="A126" t="s">
        <v>50</v>
      </c>
      <c s="34" t="s">
        <v>260</v>
      </c>
      <c s="34" t="s">
        <v>2048</v>
      </c>
      <c s="35" t="s">
        <v>59</v>
      </c>
      <c s="6" t="s">
        <v>2049</v>
      </c>
      <c s="36" t="s">
        <v>84</v>
      </c>
      <c s="37">
        <v>420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314</v>
      </c>
      <c>
        <f>(M126*21)/100</f>
      </c>
      <c t="s">
        <v>28</v>
      </c>
    </row>
    <row r="127" spans="1:5" ht="12.75">
      <c r="A127" s="35" t="s">
        <v>56</v>
      </c>
      <c r="E127" s="39" t="s">
        <v>2050</v>
      </c>
    </row>
    <row r="128" spans="1:5" ht="12.75">
      <c r="A128" s="35" t="s">
        <v>58</v>
      </c>
      <c r="E128" s="40" t="s">
        <v>2051</v>
      </c>
    </row>
    <row r="129" spans="1:5" ht="12.75">
      <c r="A129" t="s">
        <v>60</v>
      </c>
      <c r="E129" s="39" t="s">
        <v>2052</v>
      </c>
    </row>
    <row r="130" spans="1:16" ht="12.75">
      <c r="A130" t="s">
        <v>50</v>
      </c>
      <c s="34" t="s">
        <v>264</v>
      </c>
      <c s="34" t="s">
        <v>2053</v>
      </c>
      <c s="35" t="s">
        <v>59</v>
      </c>
      <c s="6" t="s">
        <v>2054</v>
      </c>
      <c s="36" t="s">
        <v>54</v>
      </c>
      <c s="37">
        <v>420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55</v>
      </c>
      <c>
        <f>(M130*21)/100</f>
      </c>
      <c t="s">
        <v>28</v>
      </c>
    </row>
    <row r="131" spans="1:5" ht="12.75">
      <c r="A131" s="35" t="s">
        <v>56</v>
      </c>
      <c r="E131" s="39" t="s">
        <v>59</v>
      </c>
    </row>
    <row r="132" spans="1:5" ht="12.75">
      <c r="A132" s="35" t="s">
        <v>58</v>
      </c>
      <c r="E132" s="40" t="s">
        <v>2055</v>
      </c>
    </row>
    <row r="133" spans="1:5" ht="12.75">
      <c r="A133" t="s">
        <v>60</v>
      </c>
      <c r="E133" s="39" t="s">
        <v>2056</v>
      </c>
    </row>
    <row r="134" spans="1:16" ht="25.5">
      <c r="A134" t="s">
        <v>50</v>
      </c>
      <c s="34" t="s">
        <v>269</v>
      </c>
      <c s="34" t="s">
        <v>2057</v>
      </c>
      <c s="35" t="s">
        <v>59</v>
      </c>
      <c s="6" t="s">
        <v>2058</v>
      </c>
      <c s="36" t="s">
        <v>84</v>
      </c>
      <c s="37">
        <v>25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314</v>
      </c>
      <c>
        <f>(M134*21)/100</f>
      </c>
      <c t="s">
        <v>28</v>
      </c>
    </row>
    <row r="135" spans="1:5" ht="12.75">
      <c r="A135" s="35" t="s">
        <v>56</v>
      </c>
      <c r="E135" s="39" t="s">
        <v>2059</v>
      </c>
    </row>
    <row r="136" spans="1:5" ht="12.75">
      <c r="A136" s="35" t="s">
        <v>58</v>
      </c>
      <c r="E136" s="40" t="s">
        <v>2060</v>
      </c>
    </row>
    <row r="137" spans="1:5" ht="12.75">
      <c r="A137" t="s">
        <v>60</v>
      </c>
      <c r="E137" s="39" t="s">
        <v>59</v>
      </c>
    </row>
    <row r="138" spans="1:16" ht="12.75">
      <c r="A138" t="s">
        <v>50</v>
      </c>
      <c s="34" t="s">
        <v>272</v>
      </c>
      <c s="34" t="s">
        <v>2061</v>
      </c>
      <c s="35" t="s">
        <v>59</v>
      </c>
      <c s="6" t="s">
        <v>2062</v>
      </c>
      <c s="36" t="s">
        <v>54</v>
      </c>
      <c s="37">
        <v>45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2063</v>
      </c>
      <c>
        <f>(M138*21)/100</f>
      </c>
      <c t="s">
        <v>28</v>
      </c>
    </row>
    <row r="139" spans="1:5" ht="12.75">
      <c r="A139" s="35" t="s">
        <v>56</v>
      </c>
      <c r="E139" s="39" t="s">
        <v>2064</v>
      </c>
    </row>
    <row r="140" spans="1:5" ht="12.75">
      <c r="A140" s="35" t="s">
        <v>58</v>
      </c>
      <c r="E140" s="40" t="s">
        <v>2065</v>
      </c>
    </row>
    <row r="141" spans="1:5" ht="12.75">
      <c r="A141" t="s">
        <v>60</v>
      </c>
      <c r="E141" s="39" t="s">
        <v>59</v>
      </c>
    </row>
    <row r="142" spans="1:16" ht="25.5">
      <c r="A142" t="s">
        <v>50</v>
      </c>
      <c s="34" t="s">
        <v>275</v>
      </c>
      <c s="34" t="s">
        <v>370</v>
      </c>
      <c s="35" t="s">
        <v>59</v>
      </c>
      <c s="6" t="s">
        <v>371</v>
      </c>
      <c s="36" t="s">
        <v>173</v>
      </c>
      <c s="37">
        <v>796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314</v>
      </c>
      <c>
        <f>(M142*21)/100</f>
      </c>
      <c t="s">
        <v>28</v>
      </c>
    </row>
    <row r="143" spans="1:5" ht="12.75">
      <c r="A143" s="35" t="s">
        <v>56</v>
      </c>
      <c r="E143" s="39" t="s">
        <v>372</v>
      </c>
    </row>
    <row r="144" spans="1:5" ht="12.75">
      <c r="A144" s="35" t="s">
        <v>58</v>
      </c>
      <c r="E144" s="40" t="s">
        <v>2066</v>
      </c>
    </row>
    <row r="145" spans="1:5" ht="12.75">
      <c r="A145" t="s">
        <v>60</v>
      </c>
      <c r="E145" s="39" t="s">
        <v>2067</v>
      </c>
    </row>
    <row r="146" spans="1:13" ht="12.75">
      <c r="A146" t="s">
        <v>47</v>
      </c>
      <c r="C146" s="31" t="s">
        <v>28</v>
      </c>
      <c r="E146" s="33" t="s">
        <v>558</v>
      </c>
      <c r="J146" s="32">
        <f>0</f>
      </c>
      <c s="32">
        <f>0</f>
      </c>
      <c s="32">
        <f>0+L147+L151+L155+L159+L163+L167+L171+L175+L179</f>
      </c>
      <c s="32">
        <f>0+M147+M151+M155+M159+M163+M167+M171+M175+M179</f>
      </c>
    </row>
    <row r="147" spans="1:16" ht="12.75">
      <c r="A147" t="s">
        <v>50</v>
      </c>
      <c s="34" t="s">
        <v>278</v>
      </c>
      <c s="34" t="s">
        <v>2068</v>
      </c>
      <c s="35" t="s">
        <v>59</v>
      </c>
      <c s="6" t="s">
        <v>2069</v>
      </c>
      <c s="36" t="s">
        <v>84</v>
      </c>
      <c s="37">
        <v>9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314</v>
      </c>
      <c>
        <f>(M147*21)/100</f>
      </c>
      <c t="s">
        <v>28</v>
      </c>
    </row>
    <row r="148" spans="1:5" ht="12.75">
      <c r="A148" s="35" t="s">
        <v>56</v>
      </c>
      <c r="E148" s="39" t="s">
        <v>2070</v>
      </c>
    </row>
    <row r="149" spans="1:5" ht="12.75">
      <c r="A149" s="35" t="s">
        <v>58</v>
      </c>
      <c r="E149" s="40" t="s">
        <v>2071</v>
      </c>
    </row>
    <row r="150" spans="1:5" ht="12.75">
      <c r="A150" t="s">
        <v>60</v>
      </c>
      <c r="E150" s="39" t="s">
        <v>59</v>
      </c>
    </row>
    <row r="151" spans="1:16" ht="25.5">
      <c r="A151" t="s">
        <v>50</v>
      </c>
      <c s="34" t="s">
        <v>283</v>
      </c>
      <c s="34" t="s">
        <v>2072</v>
      </c>
      <c s="35" t="s">
        <v>59</v>
      </c>
      <c s="6" t="s">
        <v>2073</v>
      </c>
      <c s="36" t="s">
        <v>93</v>
      </c>
      <c s="37">
        <v>30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55</v>
      </c>
      <c>
        <f>(M151*21)/100</f>
      </c>
      <c t="s">
        <v>28</v>
      </c>
    </row>
    <row r="152" spans="1:5" ht="12.75">
      <c r="A152" s="35" t="s">
        <v>56</v>
      </c>
      <c r="E152" s="39" t="s">
        <v>59</v>
      </c>
    </row>
    <row r="153" spans="1:5" ht="12.75">
      <c r="A153" s="35" t="s">
        <v>58</v>
      </c>
      <c r="E153" s="40" t="s">
        <v>2074</v>
      </c>
    </row>
    <row r="154" spans="1:5" ht="12.75">
      <c r="A154" t="s">
        <v>60</v>
      </c>
      <c r="E154" s="39" t="s">
        <v>59</v>
      </c>
    </row>
    <row r="155" spans="1:16" ht="12.75">
      <c r="A155" t="s">
        <v>50</v>
      </c>
      <c s="34" t="s">
        <v>291</v>
      </c>
      <c s="34" t="s">
        <v>785</v>
      </c>
      <c s="35" t="s">
        <v>59</v>
      </c>
      <c s="6" t="s">
        <v>786</v>
      </c>
      <c s="36" t="s">
        <v>93</v>
      </c>
      <c s="37">
        <v>12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314</v>
      </c>
      <c>
        <f>(M155*21)/100</f>
      </c>
      <c t="s">
        <v>28</v>
      </c>
    </row>
    <row r="156" spans="1:5" ht="12.75">
      <c r="A156" s="35" t="s">
        <v>56</v>
      </c>
      <c r="E156" s="39" t="s">
        <v>2075</v>
      </c>
    </row>
    <row r="157" spans="1:5" ht="12.75">
      <c r="A157" s="35" t="s">
        <v>58</v>
      </c>
      <c r="E157" s="40" t="s">
        <v>2076</v>
      </c>
    </row>
    <row r="158" spans="1:5" ht="12.75">
      <c r="A158" t="s">
        <v>60</v>
      </c>
      <c r="E158" s="39" t="s">
        <v>59</v>
      </c>
    </row>
    <row r="159" spans="1:16" ht="25.5">
      <c r="A159" t="s">
        <v>50</v>
      </c>
      <c s="34" t="s">
        <v>294</v>
      </c>
      <c s="34" t="s">
        <v>2077</v>
      </c>
      <c s="35" t="s">
        <v>59</v>
      </c>
      <c s="6" t="s">
        <v>2078</v>
      </c>
      <c s="36" t="s">
        <v>173</v>
      </c>
      <c s="37">
        <v>154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314</v>
      </c>
      <c>
        <f>(M159*21)/100</f>
      </c>
      <c t="s">
        <v>28</v>
      </c>
    </row>
    <row r="160" spans="1:5" ht="12.75">
      <c r="A160" s="35" t="s">
        <v>56</v>
      </c>
      <c r="E160" s="39" t="s">
        <v>2079</v>
      </c>
    </row>
    <row r="161" spans="1:5" ht="12.75">
      <c r="A161" s="35" t="s">
        <v>58</v>
      </c>
      <c r="E161" s="40" t="s">
        <v>2080</v>
      </c>
    </row>
    <row r="162" spans="1:5" ht="12.75">
      <c r="A162" t="s">
        <v>60</v>
      </c>
      <c r="E162" s="39" t="s">
        <v>59</v>
      </c>
    </row>
    <row r="163" spans="1:16" ht="12.75">
      <c r="A163" t="s">
        <v>50</v>
      </c>
      <c s="34" t="s">
        <v>297</v>
      </c>
      <c s="34" t="s">
        <v>2081</v>
      </c>
      <c s="35" t="s">
        <v>59</v>
      </c>
      <c s="6" t="s">
        <v>2082</v>
      </c>
      <c s="36" t="s">
        <v>173</v>
      </c>
      <c s="37">
        <v>182.413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314</v>
      </c>
      <c>
        <f>(M163*21)/100</f>
      </c>
      <c t="s">
        <v>28</v>
      </c>
    </row>
    <row r="164" spans="1:5" ht="12.75">
      <c r="A164" s="35" t="s">
        <v>56</v>
      </c>
      <c r="E164" s="39" t="s">
        <v>2083</v>
      </c>
    </row>
    <row r="165" spans="1:5" ht="12.75">
      <c r="A165" s="35" t="s">
        <v>58</v>
      </c>
      <c r="E165" s="40" t="s">
        <v>2084</v>
      </c>
    </row>
    <row r="166" spans="1:5" ht="12.75">
      <c r="A166" t="s">
        <v>60</v>
      </c>
      <c r="E166" s="39" t="s">
        <v>59</v>
      </c>
    </row>
    <row r="167" spans="1:16" ht="25.5">
      <c r="A167" t="s">
        <v>50</v>
      </c>
      <c s="34" t="s">
        <v>480</v>
      </c>
      <c s="34" t="s">
        <v>849</v>
      </c>
      <c s="35" t="s">
        <v>59</v>
      </c>
      <c s="6" t="s">
        <v>850</v>
      </c>
      <c s="36" t="s">
        <v>851</v>
      </c>
      <c s="37">
        <v>69.5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314</v>
      </c>
      <c>
        <f>(M167*21)/100</f>
      </c>
      <c t="s">
        <v>28</v>
      </c>
    </row>
    <row r="168" spans="1:5" ht="12.75">
      <c r="A168" s="35" t="s">
        <v>56</v>
      </c>
      <c r="E168" s="39" t="s">
        <v>2085</v>
      </c>
    </row>
    <row r="169" spans="1:5" ht="25.5">
      <c r="A169" s="35" t="s">
        <v>58</v>
      </c>
      <c r="E169" s="40" t="s">
        <v>2086</v>
      </c>
    </row>
    <row r="170" spans="1:5" ht="12.75">
      <c r="A170" t="s">
        <v>60</v>
      </c>
      <c r="E170" s="39" t="s">
        <v>2087</v>
      </c>
    </row>
    <row r="171" spans="1:16" ht="12.75">
      <c r="A171" t="s">
        <v>50</v>
      </c>
      <c s="34" t="s">
        <v>484</v>
      </c>
      <c s="34" t="s">
        <v>872</v>
      </c>
      <c s="35" t="s">
        <v>59</v>
      </c>
      <c s="6" t="s">
        <v>873</v>
      </c>
      <c s="36" t="s">
        <v>54</v>
      </c>
      <c s="37">
        <v>15.066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314</v>
      </c>
      <c>
        <f>(M171*21)/100</f>
      </c>
      <c t="s">
        <v>28</v>
      </c>
    </row>
    <row r="172" spans="1:5" ht="12.75">
      <c r="A172" s="35" t="s">
        <v>56</v>
      </c>
      <c r="E172" s="39" t="s">
        <v>2088</v>
      </c>
    </row>
    <row r="173" spans="1:5" ht="25.5">
      <c r="A173" s="35" t="s">
        <v>58</v>
      </c>
      <c r="E173" s="40" t="s">
        <v>2089</v>
      </c>
    </row>
    <row r="174" spans="1:5" ht="12.75">
      <c r="A174" t="s">
        <v>60</v>
      </c>
      <c r="E174" s="39" t="s">
        <v>2087</v>
      </c>
    </row>
    <row r="175" spans="1:16" ht="25.5">
      <c r="A175" t="s">
        <v>50</v>
      </c>
      <c s="34" t="s">
        <v>490</v>
      </c>
      <c s="34" t="s">
        <v>876</v>
      </c>
      <c s="35" t="s">
        <v>59</v>
      </c>
      <c s="6" t="s">
        <v>877</v>
      </c>
      <c s="36" t="s">
        <v>93</v>
      </c>
      <c s="37">
        <v>66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314</v>
      </c>
      <c>
        <f>(M175*21)/100</f>
      </c>
      <c t="s">
        <v>28</v>
      </c>
    </row>
    <row r="176" spans="1:5" ht="12.75">
      <c r="A176" s="35" t="s">
        <v>56</v>
      </c>
      <c r="E176" s="39" t="s">
        <v>2090</v>
      </c>
    </row>
    <row r="177" spans="1:5" ht="25.5">
      <c r="A177" s="35" t="s">
        <v>58</v>
      </c>
      <c r="E177" s="40" t="s">
        <v>2091</v>
      </c>
    </row>
    <row r="178" spans="1:5" ht="12.75">
      <c r="A178" t="s">
        <v>60</v>
      </c>
      <c r="E178" s="39" t="s">
        <v>2092</v>
      </c>
    </row>
    <row r="179" spans="1:16" ht="25.5">
      <c r="A179" t="s">
        <v>50</v>
      </c>
      <c s="34" t="s">
        <v>496</v>
      </c>
      <c s="34" t="s">
        <v>882</v>
      </c>
      <c s="35" t="s">
        <v>59</v>
      </c>
      <c s="6" t="s">
        <v>1724</v>
      </c>
      <c s="36" t="s">
        <v>98</v>
      </c>
      <c s="37">
        <v>12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55</v>
      </c>
      <c>
        <f>(M179*21)/100</f>
      </c>
      <c t="s">
        <v>28</v>
      </c>
    </row>
    <row r="180" spans="1:5" ht="12.75">
      <c r="A180" s="35" t="s">
        <v>56</v>
      </c>
      <c r="E180" s="39" t="s">
        <v>59</v>
      </c>
    </row>
    <row r="181" spans="1:5" ht="12.75">
      <c r="A181" s="35" t="s">
        <v>58</v>
      </c>
      <c r="E181" s="40" t="s">
        <v>1725</v>
      </c>
    </row>
    <row r="182" spans="1:5" ht="12.75">
      <c r="A182" t="s">
        <v>60</v>
      </c>
      <c r="E182" s="39" t="s">
        <v>59</v>
      </c>
    </row>
    <row r="183" spans="1:13" ht="12.75">
      <c r="A183" t="s">
        <v>47</v>
      </c>
      <c r="C183" s="31" t="s">
        <v>26</v>
      </c>
      <c r="E183" s="33" t="s">
        <v>375</v>
      </c>
      <c r="J183" s="32">
        <f>0</f>
      </c>
      <c s="32">
        <f>0</f>
      </c>
      <c s="32">
        <f>0+L184+L188+L192+L196+L200+L204+L208+L212+L216+L220</f>
      </c>
      <c s="32">
        <f>0+M184+M188+M192+M196+M200+M204+M208+M212+M216+M220</f>
      </c>
    </row>
    <row r="184" spans="1:16" ht="25.5">
      <c r="A184" t="s">
        <v>50</v>
      </c>
      <c s="34" t="s">
        <v>503</v>
      </c>
      <c s="34" t="s">
        <v>2093</v>
      </c>
      <c s="35" t="s">
        <v>59</v>
      </c>
      <c s="6" t="s">
        <v>2094</v>
      </c>
      <c s="36" t="s">
        <v>93</v>
      </c>
      <c s="37">
        <v>12.03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55</v>
      </c>
      <c>
        <f>(M184*21)/100</f>
      </c>
      <c t="s">
        <v>28</v>
      </c>
    </row>
    <row r="185" spans="1:5" ht="12.75">
      <c r="A185" s="35" t="s">
        <v>56</v>
      </c>
      <c r="E185" s="39" t="s">
        <v>59</v>
      </c>
    </row>
    <row r="186" spans="1:5" ht="12.75">
      <c r="A186" s="35" t="s">
        <v>58</v>
      </c>
      <c r="E186" s="40" t="s">
        <v>2095</v>
      </c>
    </row>
    <row r="187" spans="1:5" ht="12.75">
      <c r="A187" t="s">
        <v>60</v>
      </c>
      <c r="E187" s="39" t="s">
        <v>2096</v>
      </c>
    </row>
    <row r="188" spans="1:16" ht="25.5">
      <c r="A188" t="s">
        <v>50</v>
      </c>
      <c s="34" t="s">
        <v>508</v>
      </c>
      <c s="34" t="s">
        <v>2097</v>
      </c>
      <c s="35" t="s">
        <v>59</v>
      </c>
      <c s="6" t="s">
        <v>2098</v>
      </c>
      <c s="36" t="s">
        <v>93</v>
      </c>
      <c s="37">
        <v>23.95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55</v>
      </c>
      <c>
        <f>(M188*21)/100</f>
      </c>
      <c t="s">
        <v>28</v>
      </c>
    </row>
    <row r="189" spans="1:5" ht="12.75">
      <c r="A189" s="35" t="s">
        <v>56</v>
      </c>
      <c r="E189" s="39" t="s">
        <v>59</v>
      </c>
    </row>
    <row r="190" spans="1:5" ht="12.75">
      <c r="A190" s="35" t="s">
        <v>58</v>
      </c>
      <c r="E190" s="40" t="s">
        <v>2099</v>
      </c>
    </row>
    <row r="191" spans="1:5" ht="12.75">
      <c r="A191" t="s">
        <v>60</v>
      </c>
      <c r="E191" s="39" t="s">
        <v>2100</v>
      </c>
    </row>
    <row r="192" spans="1:16" ht="25.5">
      <c r="A192" t="s">
        <v>50</v>
      </c>
      <c s="34" t="s">
        <v>515</v>
      </c>
      <c s="34" t="s">
        <v>1569</v>
      </c>
      <c s="35" t="s">
        <v>59</v>
      </c>
      <c s="6" t="s">
        <v>1570</v>
      </c>
      <c s="36" t="s">
        <v>84</v>
      </c>
      <c s="37">
        <v>6.869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314</v>
      </c>
      <c>
        <f>(M192*21)/100</f>
      </c>
      <c t="s">
        <v>28</v>
      </c>
    </row>
    <row r="193" spans="1:5" ht="12.75">
      <c r="A193" s="35" t="s">
        <v>56</v>
      </c>
      <c r="E193" s="39" t="s">
        <v>2101</v>
      </c>
    </row>
    <row r="194" spans="1:5" ht="25.5">
      <c r="A194" s="35" t="s">
        <v>58</v>
      </c>
      <c r="E194" s="40" t="s">
        <v>2102</v>
      </c>
    </row>
    <row r="195" spans="1:5" ht="12.75">
      <c r="A195" t="s">
        <v>60</v>
      </c>
      <c r="E195" s="39" t="s">
        <v>59</v>
      </c>
    </row>
    <row r="196" spans="1:16" ht="12.75">
      <c r="A196" t="s">
        <v>50</v>
      </c>
      <c s="34" t="s">
        <v>522</v>
      </c>
      <c s="34" t="s">
        <v>2103</v>
      </c>
      <c s="35" t="s">
        <v>59</v>
      </c>
      <c s="6" t="s">
        <v>2104</v>
      </c>
      <c s="36" t="s">
        <v>54</v>
      </c>
      <c s="37">
        <v>20.607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314</v>
      </c>
      <c>
        <f>(M196*21)/100</f>
      </c>
      <c t="s">
        <v>28</v>
      </c>
    </row>
    <row r="197" spans="1:5" ht="12.75">
      <c r="A197" s="35" t="s">
        <v>56</v>
      </c>
      <c r="E197" s="39" t="s">
        <v>2105</v>
      </c>
    </row>
    <row r="198" spans="1:5" ht="12.75">
      <c r="A198" s="35" t="s">
        <v>58</v>
      </c>
      <c r="E198" s="40" t="s">
        <v>2106</v>
      </c>
    </row>
    <row r="199" spans="1:5" ht="12.75">
      <c r="A199" t="s">
        <v>60</v>
      </c>
      <c r="E199" s="39" t="s">
        <v>59</v>
      </c>
    </row>
    <row r="200" spans="1:16" ht="12.75">
      <c r="A200" t="s">
        <v>50</v>
      </c>
      <c s="34" t="s">
        <v>529</v>
      </c>
      <c s="34" t="s">
        <v>376</v>
      </c>
      <c s="35" t="s">
        <v>59</v>
      </c>
      <c s="6" t="s">
        <v>377</v>
      </c>
      <c s="36" t="s">
        <v>84</v>
      </c>
      <c s="37">
        <v>131.049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314</v>
      </c>
      <c>
        <f>(M200*21)/100</f>
      </c>
      <c t="s">
        <v>28</v>
      </c>
    </row>
    <row r="201" spans="1:5" ht="38.25">
      <c r="A201" s="35" t="s">
        <v>56</v>
      </c>
      <c r="E201" s="39" t="s">
        <v>2107</v>
      </c>
    </row>
    <row r="202" spans="1:5" ht="51">
      <c r="A202" s="35" t="s">
        <v>58</v>
      </c>
      <c r="E202" s="40" t="s">
        <v>2108</v>
      </c>
    </row>
    <row r="203" spans="1:5" ht="12.75">
      <c r="A203" t="s">
        <v>60</v>
      </c>
      <c r="E203" s="39" t="s">
        <v>59</v>
      </c>
    </row>
    <row r="204" spans="1:16" ht="12.75">
      <c r="A204" t="s">
        <v>50</v>
      </c>
      <c s="34" t="s">
        <v>533</v>
      </c>
      <c s="34" t="s">
        <v>381</v>
      </c>
      <c s="35" t="s">
        <v>59</v>
      </c>
      <c s="6" t="s">
        <v>382</v>
      </c>
      <c s="36" t="s">
        <v>173</v>
      </c>
      <c s="37">
        <v>379.909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314</v>
      </c>
      <c>
        <f>(M204*21)/100</f>
      </c>
      <c t="s">
        <v>28</v>
      </c>
    </row>
    <row r="205" spans="1:5" ht="12.75">
      <c r="A205" s="35" t="s">
        <v>56</v>
      </c>
      <c r="E205" s="39" t="s">
        <v>383</v>
      </c>
    </row>
    <row r="206" spans="1:5" ht="25.5">
      <c r="A206" s="35" t="s">
        <v>58</v>
      </c>
      <c r="E206" s="40" t="s">
        <v>2109</v>
      </c>
    </row>
    <row r="207" spans="1:5" ht="12.75">
      <c r="A207" t="s">
        <v>60</v>
      </c>
      <c r="E207" s="39" t="s">
        <v>1728</v>
      </c>
    </row>
    <row r="208" spans="1:16" ht="12.75">
      <c r="A208" t="s">
        <v>50</v>
      </c>
      <c s="34" t="s">
        <v>538</v>
      </c>
      <c s="34" t="s">
        <v>386</v>
      </c>
      <c s="35" t="s">
        <v>59</v>
      </c>
      <c s="6" t="s">
        <v>387</v>
      </c>
      <c s="36" t="s">
        <v>173</v>
      </c>
      <c s="37">
        <v>379.909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314</v>
      </c>
      <c>
        <f>(M208*21)/100</f>
      </c>
      <c t="s">
        <v>28</v>
      </c>
    </row>
    <row r="209" spans="1:5" ht="12.75">
      <c r="A209" s="35" t="s">
        <v>56</v>
      </c>
      <c r="E209" s="39" t="s">
        <v>388</v>
      </c>
    </row>
    <row r="210" spans="1:5" ht="12.75">
      <c r="A210" s="35" t="s">
        <v>58</v>
      </c>
      <c r="E210" s="40" t="s">
        <v>59</v>
      </c>
    </row>
    <row r="211" spans="1:5" ht="12.75">
      <c r="A211" t="s">
        <v>60</v>
      </c>
      <c r="E211" s="39" t="s">
        <v>59</v>
      </c>
    </row>
    <row r="212" spans="1:16" ht="12.75">
      <c r="A212" t="s">
        <v>50</v>
      </c>
      <c s="34" t="s">
        <v>827</v>
      </c>
      <c s="34" t="s">
        <v>389</v>
      </c>
      <c s="35" t="s">
        <v>59</v>
      </c>
      <c s="6" t="s">
        <v>390</v>
      </c>
      <c s="36" t="s">
        <v>54</v>
      </c>
      <c s="37">
        <v>5.228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314</v>
      </c>
      <c>
        <f>(M212*21)/100</f>
      </c>
      <c t="s">
        <v>28</v>
      </c>
    </row>
    <row r="213" spans="1:5" ht="12.75">
      <c r="A213" s="35" t="s">
        <v>56</v>
      </c>
      <c r="E213" s="39" t="s">
        <v>391</v>
      </c>
    </row>
    <row r="214" spans="1:5" ht="25.5">
      <c r="A214" s="35" t="s">
        <v>58</v>
      </c>
      <c r="E214" s="40" t="s">
        <v>2110</v>
      </c>
    </row>
    <row r="215" spans="1:5" ht="12.75">
      <c r="A215" t="s">
        <v>60</v>
      </c>
      <c r="E215" s="39" t="s">
        <v>1730</v>
      </c>
    </row>
    <row r="216" spans="1:16" ht="25.5">
      <c r="A216" t="s">
        <v>50</v>
      </c>
      <c s="34" t="s">
        <v>833</v>
      </c>
      <c s="34" t="s">
        <v>2111</v>
      </c>
      <c s="35" t="s">
        <v>59</v>
      </c>
      <c s="6" t="s">
        <v>2112</v>
      </c>
      <c s="36" t="s">
        <v>84</v>
      </c>
      <c s="37">
        <v>10.935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55</v>
      </c>
      <c>
        <f>(M216*21)/100</f>
      </c>
      <c t="s">
        <v>28</v>
      </c>
    </row>
    <row r="217" spans="1:5" ht="12.75">
      <c r="A217" s="35" t="s">
        <v>56</v>
      </c>
      <c r="E217" s="39" t="s">
        <v>2113</v>
      </c>
    </row>
    <row r="218" spans="1:5" ht="12.75">
      <c r="A218" s="35" t="s">
        <v>58</v>
      </c>
      <c r="E218" s="40" t="s">
        <v>2114</v>
      </c>
    </row>
    <row r="219" spans="1:5" ht="12.75">
      <c r="A219" t="s">
        <v>60</v>
      </c>
      <c r="E219" s="39" t="s">
        <v>59</v>
      </c>
    </row>
    <row r="220" spans="1:16" ht="25.5">
      <c r="A220" t="s">
        <v>50</v>
      </c>
      <c s="34" t="s">
        <v>839</v>
      </c>
      <c s="34" t="s">
        <v>2115</v>
      </c>
      <c s="35" t="s">
        <v>59</v>
      </c>
      <c s="6" t="s">
        <v>2116</v>
      </c>
      <c s="36" t="s">
        <v>84</v>
      </c>
      <c s="37">
        <v>10.935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55</v>
      </c>
      <c>
        <f>(M220*21)/100</f>
      </c>
      <c t="s">
        <v>28</v>
      </c>
    </row>
    <row r="221" spans="1:5" ht="12.75">
      <c r="A221" s="35" t="s">
        <v>56</v>
      </c>
      <c r="E221" s="39" t="s">
        <v>59</v>
      </c>
    </row>
    <row r="222" spans="1:5" ht="12.75">
      <c r="A222" s="35" t="s">
        <v>58</v>
      </c>
      <c r="E222" s="40" t="s">
        <v>2117</v>
      </c>
    </row>
    <row r="223" spans="1:5" ht="12.75">
      <c r="A223" t="s">
        <v>60</v>
      </c>
      <c r="E223" s="39" t="s">
        <v>2118</v>
      </c>
    </row>
    <row r="224" spans="1:13" ht="12.75">
      <c r="A224" t="s">
        <v>47</v>
      </c>
      <c r="C224" s="31" t="s">
        <v>160</v>
      </c>
      <c r="E224" s="33" t="s">
        <v>394</v>
      </c>
      <c r="J224" s="32">
        <f>0</f>
      </c>
      <c s="32">
        <f>0</f>
      </c>
      <c s="32">
        <f>0+L225+L229</f>
      </c>
      <c s="32">
        <f>0+M225+M229</f>
      </c>
    </row>
    <row r="225" spans="1:16" ht="25.5">
      <c r="A225" t="s">
        <v>50</v>
      </c>
      <c s="34" t="s">
        <v>843</v>
      </c>
      <c s="34" t="s">
        <v>395</v>
      </c>
      <c s="35" t="s">
        <v>59</v>
      </c>
      <c s="6" t="s">
        <v>396</v>
      </c>
      <c s="36" t="s">
        <v>173</v>
      </c>
      <c s="37">
        <v>18.54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314</v>
      </c>
      <c>
        <f>(M225*21)/100</f>
      </c>
      <c t="s">
        <v>28</v>
      </c>
    </row>
    <row r="226" spans="1:5" ht="12.75">
      <c r="A226" s="35" t="s">
        <v>56</v>
      </c>
      <c r="E226" s="39" t="s">
        <v>397</v>
      </c>
    </row>
    <row r="227" spans="1:5" ht="12.75">
      <c r="A227" s="35" t="s">
        <v>58</v>
      </c>
      <c r="E227" s="40" t="s">
        <v>2119</v>
      </c>
    </row>
    <row r="228" spans="1:5" ht="12.75">
      <c r="A228" t="s">
        <v>60</v>
      </c>
      <c r="E228" s="39" t="s">
        <v>59</v>
      </c>
    </row>
    <row r="229" spans="1:16" ht="25.5">
      <c r="A229" t="s">
        <v>50</v>
      </c>
      <c s="34" t="s">
        <v>848</v>
      </c>
      <c s="34" t="s">
        <v>2120</v>
      </c>
      <c s="35" t="s">
        <v>59</v>
      </c>
      <c s="6" t="s">
        <v>2121</v>
      </c>
      <c s="36" t="s">
        <v>173</v>
      </c>
      <c s="37">
        <v>34.8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314</v>
      </c>
      <c>
        <f>(M229*21)/100</f>
      </c>
      <c t="s">
        <v>28</v>
      </c>
    </row>
    <row r="230" spans="1:5" ht="12.75">
      <c r="A230" s="35" t="s">
        <v>56</v>
      </c>
      <c r="E230" s="39" t="s">
        <v>2122</v>
      </c>
    </row>
    <row r="231" spans="1:5" ht="12.75">
      <c r="A231" s="35" t="s">
        <v>58</v>
      </c>
      <c r="E231" s="40" t="s">
        <v>59</v>
      </c>
    </row>
    <row r="232" spans="1:5" ht="12.75">
      <c r="A232" t="s">
        <v>60</v>
      </c>
      <c r="E232" s="39" t="s">
        <v>59</v>
      </c>
    </row>
    <row r="233" spans="1:13" ht="12.75">
      <c r="A233" t="s">
        <v>47</v>
      </c>
      <c r="C233" s="31" t="s">
        <v>79</v>
      </c>
      <c r="E233" s="33" t="s">
        <v>149</v>
      </c>
      <c r="J233" s="32">
        <f>0</f>
      </c>
      <c s="32">
        <f>0</f>
      </c>
      <c s="32">
        <f>0+L234+L238+L242+L246+L250+L254+L258+L262</f>
      </c>
      <c s="32">
        <f>0+M234+M238+M242+M246+M250+M254+M258+M262</f>
      </c>
    </row>
    <row r="234" spans="1:16" ht="25.5">
      <c r="A234" t="s">
        <v>50</v>
      </c>
      <c s="34" t="s">
        <v>855</v>
      </c>
      <c s="34" t="s">
        <v>1732</v>
      </c>
      <c s="35" t="s">
        <v>59</v>
      </c>
      <c s="6" t="s">
        <v>1733</v>
      </c>
      <c s="36" t="s">
        <v>84</v>
      </c>
      <c s="37">
        <v>42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314</v>
      </c>
      <c>
        <f>(M234*21)/100</f>
      </c>
      <c t="s">
        <v>28</v>
      </c>
    </row>
    <row r="235" spans="1:5" ht="12.75">
      <c r="A235" s="35" t="s">
        <v>56</v>
      </c>
      <c r="E235" s="39" t="s">
        <v>1734</v>
      </c>
    </row>
    <row r="236" spans="1:5" ht="12.75">
      <c r="A236" s="35" t="s">
        <v>58</v>
      </c>
      <c r="E236" s="40" t="s">
        <v>2123</v>
      </c>
    </row>
    <row r="237" spans="1:5" ht="12.75">
      <c r="A237" t="s">
        <v>60</v>
      </c>
      <c r="E237" s="39" t="s">
        <v>2124</v>
      </c>
    </row>
    <row r="238" spans="1:16" ht="12.75">
      <c r="A238" t="s">
        <v>50</v>
      </c>
      <c s="34" t="s">
        <v>861</v>
      </c>
      <c s="34" t="s">
        <v>1343</v>
      </c>
      <c s="35" t="s">
        <v>59</v>
      </c>
      <c s="6" t="s">
        <v>1344</v>
      </c>
      <c s="36" t="s">
        <v>93</v>
      </c>
      <c s="37">
        <v>1300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314</v>
      </c>
      <c>
        <f>(M238*21)/100</f>
      </c>
      <c t="s">
        <v>28</v>
      </c>
    </row>
    <row r="239" spans="1:5" ht="12.75">
      <c r="A239" s="35" t="s">
        <v>56</v>
      </c>
      <c r="E239" s="39" t="s">
        <v>2125</v>
      </c>
    </row>
    <row r="240" spans="1:5" ht="12.75">
      <c r="A240" s="35" t="s">
        <v>58</v>
      </c>
      <c r="E240" s="40" t="s">
        <v>59</v>
      </c>
    </row>
    <row r="241" spans="1:5" ht="12.75">
      <c r="A241" t="s">
        <v>60</v>
      </c>
      <c r="E241" s="39" t="s">
        <v>59</v>
      </c>
    </row>
    <row r="242" spans="1:16" ht="12.75">
      <c r="A242" t="s">
        <v>50</v>
      </c>
      <c s="34" t="s">
        <v>867</v>
      </c>
      <c s="34" t="s">
        <v>400</v>
      </c>
      <c s="35" t="s">
        <v>59</v>
      </c>
      <c s="6" t="s">
        <v>401</v>
      </c>
      <c s="36" t="s">
        <v>173</v>
      </c>
      <c s="37">
        <v>639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314</v>
      </c>
      <c>
        <f>(M242*21)/100</f>
      </c>
      <c t="s">
        <v>28</v>
      </c>
    </row>
    <row r="243" spans="1:5" ht="12.75">
      <c r="A243" s="35" t="s">
        <v>56</v>
      </c>
      <c r="E243" s="39" t="s">
        <v>402</v>
      </c>
    </row>
    <row r="244" spans="1:5" ht="25.5">
      <c r="A244" s="35" t="s">
        <v>58</v>
      </c>
      <c r="E244" s="40" t="s">
        <v>1998</v>
      </c>
    </row>
    <row r="245" spans="1:5" ht="12.75">
      <c r="A245" t="s">
        <v>60</v>
      </c>
      <c r="E245" s="39" t="s">
        <v>331</v>
      </c>
    </row>
    <row r="246" spans="1:16" ht="12.75">
      <c r="A246" t="s">
        <v>50</v>
      </c>
      <c s="34" t="s">
        <v>871</v>
      </c>
      <c s="34" t="s">
        <v>403</v>
      </c>
      <c s="35" t="s">
        <v>59</v>
      </c>
      <c s="6" t="s">
        <v>404</v>
      </c>
      <c s="36" t="s">
        <v>173</v>
      </c>
      <c s="37">
        <v>796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314</v>
      </c>
      <c>
        <f>(M246*21)/100</f>
      </c>
      <c t="s">
        <v>28</v>
      </c>
    </row>
    <row r="247" spans="1:5" ht="12.75">
      <c r="A247" s="35" t="s">
        <v>56</v>
      </c>
      <c r="E247" s="39" t="s">
        <v>405</v>
      </c>
    </row>
    <row r="248" spans="1:5" ht="12.75">
      <c r="A248" s="35" t="s">
        <v>58</v>
      </c>
      <c r="E248" s="40" t="s">
        <v>2126</v>
      </c>
    </row>
    <row r="249" spans="1:5" ht="12.75">
      <c r="A249" t="s">
        <v>60</v>
      </c>
      <c r="E249" s="39" t="s">
        <v>407</v>
      </c>
    </row>
    <row r="250" spans="1:16" ht="12.75">
      <c r="A250" t="s">
        <v>50</v>
      </c>
      <c s="34" t="s">
        <v>875</v>
      </c>
      <c s="34" t="s">
        <v>408</v>
      </c>
      <c s="35" t="s">
        <v>59</v>
      </c>
      <c s="6" t="s">
        <v>409</v>
      </c>
      <c s="36" t="s">
        <v>173</v>
      </c>
      <c s="37">
        <v>796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314</v>
      </c>
      <c>
        <f>(M250*21)/100</f>
      </c>
      <c t="s">
        <v>28</v>
      </c>
    </row>
    <row r="251" spans="1:5" ht="12.75">
      <c r="A251" s="35" t="s">
        <v>56</v>
      </c>
      <c r="E251" s="39" t="s">
        <v>410</v>
      </c>
    </row>
    <row r="252" spans="1:5" ht="12.75">
      <c r="A252" s="35" t="s">
        <v>58</v>
      </c>
      <c r="E252" s="40" t="s">
        <v>1999</v>
      </c>
    </row>
    <row r="253" spans="1:5" ht="12.75">
      <c r="A253" t="s">
        <v>60</v>
      </c>
      <c r="E253" s="39" t="s">
        <v>335</v>
      </c>
    </row>
    <row r="254" spans="1:16" ht="25.5">
      <c r="A254" t="s">
        <v>50</v>
      </c>
      <c s="34" t="s">
        <v>881</v>
      </c>
      <c s="34" t="s">
        <v>411</v>
      </c>
      <c s="35" t="s">
        <v>59</v>
      </c>
      <c s="6" t="s">
        <v>412</v>
      </c>
      <c s="36" t="s">
        <v>173</v>
      </c>
      <c s="37">
        <v>639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314</v>
      </c>
      <c>
        <f>(M254*21)/100</f>
      </c>
      <c t="s">
        <v>28</v>
      </c>
    </row>
    <row r="255" spans="1:5" ht="12.75">
      <c r="A255" s="35" t="s">
        <v>56</v>
      </c>
      <c r="E255" s="39" t="s">
        <v>413</v>
      </c>
    </row>
    <row r="256" spans="1:5" ht="25.5">
      <c r="A256" s="35" t="s">
        <v>58</v>
      </c>
      <c r="E256" s="40" t="s">
        <v>1994</v>
      </c>
    </row>
    <row r="257" spans="1:5" ht="12.75">
      <c r="A257" t="s">
        <v>60</v>
      </c>
      <c r="E257" s="39" t="s">
        <v>59</v>
      </c>
    </row>
    <row r="258" spans="1:16" ht="12.75">
      <c r="A258" t="s">
        <v>50</v>
      </c>
      <c s="34" t="s">
        <v>885</v>
      </c>
      <c s="34" t="s">
        <v>414</v>
      </c>
      <c s="35" t="s">
        <v>59</v>
      </c>
      <c s="6" t="s">
        <v>415</v>
      </c>
      <c s="36" t="s">
        <v>173</v>
      </c>
      <c s="37">
        <v>639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55</v>
      </c>
      <c>
        <f>(M258*21)/100</f>
      </c>
      <c t="s">
        <v>28</v>
      </c>
    </row>
    <row r="259" spans="1:5" ht="12.75">
      <c r="A259" s="35" t="s">
        <v>56</v>
      </c>
      <c r="E259" s="39" t="s">
        <v>2127</v>
      </c>
    </row>
    <row r="260" spans="1:5" ht="12.75">
      <c r="A260" s="35" t="s">
        <v>58</v>
      </c>
      <c r="E260" s="40" t="s">
        <v>2128</v>
      </c>
    </row>
    <row r="261" spans="1:5" ht="12.75">
      <c r="A261" t="s">
        <v>60</v>
      </c>
      <c r="E261" s="39" t="s">
        <v>2129</v>
      </c>
    </row>
    <row r="262" spans="1:16" ht="25.5">
      <c r="A262" t="s">
        <v>50</v>
      </c>
      <c s="34" t="s">
        <v>891</v>
      </c>
      <c s="34" t="s">
        <v>2130</v>
      </c>
      <c s="35" t="s">
        <v>59</v>
      </c>
      <c s="6" t="s">
        <v>2131</v>
      </c>
      <c s="36" t="s">
        <v>173</v>
      </c>
      <c s="37">
        <v>34.8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55</v>
      </c>
      <c>
        <f>(M262*21)/100</f>
      </c>
      <c t="s">
        <v>28</v>
      </c>
    </row>
    <row r="263" spans="1:5" ht="12.75">
      <c r="A263" s="35" t="s">
        <v>56</v>
      </c>
      <c r="E263" s="39" t="s">
        <v>2132</v>
      </c>
    </row>
    <row r="264" spans="1:5" ht="12.75">
      <c r="A264" s="35" t="s">
        <v>58</v>
      </c>
      <c r="E264" s="40" t="s">
        <v>2133</v>
      </c>
    </row>
    <row r="265" spans="1:5" ht="12.75">
      <c r="A265" t="s">
        <v>60</v>
      </c>
      <c r="E265" s="39" t="s">
        <v>59</v>
      </c>
    </row>
    <row r="266" spans="1:13" ht="12.75">
      <c r="A266" t="s">
        <v>47</v>
      </c>
      <c r="C266" s="31" t="s">
        <v>942</v>
      </c>
      <c r="E266" s="33" t="s">
        <v>943</v>
      </c>
      <c r="J266" s="32">
        <f>0</f>
      </c>
      <c s="32">
        <f>0</f>
      </c>
      <c s="32">
        <f>0+L267+L271+L275+L279+L283+L287+L291</f>
      </c>
      <c s="32">
        <f>0+M267+M271+M275+M279+M283+M287+M291</f>
      </c>
    </row>
    <row r="267" spans="1:16" ht="25.5">
      <c r="A267" t="s">
        <v>50</v>
      </c>
      <c s="34" t="s">
        <v>1036</v>
      </c>
      <c s="34" t="s">
        <v>945</v>
      </c>
      <c s="35" t="s">
        <v>59</v>
      </c>
      <c s="6" t="s">
        <v>946</v>
      </c>
      <c s="36" t="s">
        <v>173</v>
      </c>
      <c s="37">
        <v>60.8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314</v>
      </c>
      <c>
        <f>(M267*21)/100</f>
      </c>
      <c t="s">
        <v>28</v>
      </c>
    </row>
    <row r="268" spans="1:5" ht="12.75">
      <c r="A268" s="35" t="s">
        <v>56</v>
      </c>
      <c r="E268" s="39" t="s">
        <v>1347</v>
      </c>
    </row>
    <row r="269" spans="1:5" ht="12.75">
      <c r="A269" s="35" t="s">
        <v>58</v>
      </c>
      <c r="E269" s="40" t="s">
        <v>2134</v>
      </c>
    </row>
    <row r="270" spans="1:5" ht="12.75">
      <c r="A270" t="s">
        <v>60</v>
      </c>
      <c r="E270" s="39" t="s">
        <v>2135</v>
      </c>
    </row>
    <row r="271" spans="1:16" ht="12.75">
      <c r="A271" t="s">
        <v>50</v>
      </c>
      <c s="34" t="s">
        <v>1042</v>
      </c>
      <c s="34" t="s">
        <v>950</v>
      </c>
      <c s="35" t="s">
        <v>59</v>
      </c>
      <c s="6" t="s">
        <v>951</v>
      </c>
      <c s="36" t="s">
        <v>54</v>
      </c>
      <c s="37">
        <v>0.021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314</v>
      </c>
      <c>
        <f>(M271*21)/100</f>
      </c>
      <c t="s">
        <v>28</v>
      </c>
    </row>
    <row r="272" spans="1:5" ht="12.75">
      <c r="A272" s="35" t="s">
        <v>56</v>
      </c>
      <c r="E272" s="39" t="s">
        <v>1350</v>
      </c>
    </row>
    <row r="273" spans="1:5" ht="12.75">
      <c r="A273" s="35" t="s">
        <v>58</v>
      </c>
      <c r="E273" s="40" t="s">
        <v>2136</v>
      </c>
    </row>
    <row r="274" spans="1:5" ht="12.75">
      <c r="A274" t="s">
        <v>60</v>
      </c>
      <c r="E274" s="39" t="s">
        <v>59</v>
      </c>
    </row>
    <row r="275" spans="1:16" ht="12.75">
      <c r="A275" t="s">
        <v>50</v>
      </c>
      <c s="34" t="s">
        <v>1047</v>
      </c>
      <c s="34" t="s">
        <v>1360</v>
      </c>
      <c s="35" t="s">
        <v>59</v>
      </c>
      <c s="6" t="s">
        <v>1361</v>
      </c>
      <c s="36" t="s">
        <v>173</v>
      </c>
      <c s="37">
        <v>60.8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314</v>
      </c>
      <c>
        <f>(M275*21)/100</f>
      </c>
      <c t="s">
        <v>28</v>
      </c>
    </row>
    <row r="276" spans="1:5" ht="12.75">
      <c r="A276" s="35" t="s">
        <v>56</v>
      </c>
      <c r="E276" s="39" t="s">
        <v>1362</v>
      </c>
    </row>
    <row r="277" spans="1:5" ht="12.75">
      <c r="A277" s="35" t="s">
        <v>58</v>
      </c>
      <c r="E277" s="40" t="s">
        <v>59</v>
      </c>
    </row>
    <row r="278" spans="1:5" ht="12.75">
      <c r="A278" t="s">
        <v>60</v>
      </c>
      <c r="E278" s="39" t="s">
        <v>59</v>
      </c>
    </row>
    <row r="279" spans="1:16" ht="25.5">
      <c r="A279" t="s">
        <v>50</v>
      </c>
      <c s="34" t="s">
        <v>1052</v>
      </c>
      <c s="34" t="s">
        <v>1363</v>
      </c>
      <c s="35" t="s">
        <v>59</v>
      </c>
      <c s="6" t="s">
        <v>1364</v>
      </c>
      <c s="36" t="s">
        <v>173</v>
      </c>
      <c s="37">
        <v>74.237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314</v>
      </c>
      <c>
        <f>(M279*21)/100</f>
      </c>
      <c t="s">
        <v>28</v>
      </c>
    </row>
    <row r="280" spans="1:5" ht="12.75">
      <c r="A280" s="35" t="s">
        <v>56</v>
      </c>
      <c r="E280" s="39" t="s">
        <v>1365</v>
      </c>
    </row>
    <row r="281" spans="1:5" ht="12.75">
      <c r="A281" s="35" t="s">
        <v>58</v>
      </c>
      <c r="E281" s="40" t="s">
        <v>2137</v>
      </c>
    </row>
    <row r="282" spans="1:5" ht="12.75">
      <c r="A282" t="s">
        <v>60</v>
      </c>
      <c r="E282" s="39" t="s">
        <v>59</v>
      </c>
    </row>
    <row r="283" spans="1:16" ht="12.75">
      <c r="A283" t="s">
        <v>50</v>
      </c>
      <c s="34" t="s">
        <v>1055</v>
      </c>
      <c s="34" t="s">
        <v>1370</v>
      </c>
      <c s="35" t="s">
        <v>59</v>
      </c>
      <c s="6" t="s">
        <v>1371</v>
      </c>
      <c s="36" t="s">
        <v>173</v>
      </c>
      <c s="37">
        <v>60.8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314</v>
      </c>
      <c>
        <f>(M283*21)/100</f>
      </c>
      <c t="s">
        <v>28</v>
      </c>
    </row>
    <row r="284" spans="1:5" ht="12.75">
      <c r="A284" s="35" t="s">
        <v>56</v>
      </c>
      <c r="E284" s="39" t="s">
        <v>1372</v>
      </c>
    </row>
    <row r="285" spans="1:5" ht="12.75">
      <c r="A285" s="35" t="s">
        <v>58</v>
      </c>
      <c r="E285" s="40" t="s">
        <v>59</v>
      </c>
    </row>
    <row r="286" spans="1:5" ht="12.75">
      <c r="A286" t="s">
        <v>60</v>
      </c>
      <c r="E286" s="39" t="s">
        <v>59</v>
      </c>
    </row>
    <row r="287" spans="1:16" ht="12.75">
      <c r="A287" t="s">
        <v>50</v>
      </c>
      <c s="34" t="s">
        <v>1058</v>
      </c>
      <c s="34" t="s">
        <v>1373</v>
      </c>
      <c s="35" t="s">
        <v>59</v>
      </c>
      <c s="6" t="s">
        <v>1374</v>
      </c>
      <c s="36" t="s">
        <v>1178</v>
      </c>
      <c s="37">
        <v>7.691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314</v>
      </c>
      <c>
        <f>(M287*21)/100</f>
      </c>
      <c t="s">
        <v>28</v>
      </c>
    </row>
    <row r="288" spans="1:5" ht="12.75">
      <c r="A288" s="35" t="s">
        <v>56</v>
      </c>
      <c r="E288" s="39" t="s">
        <v>1375</v>
      </c>
    </row>
    <row r="289" spans="1:5" ht="12.75">
      <c r="A289" s="35" t="s">
        <v>58</v>
      </c>
      <c r="E289" s="40" t="s">
        <v>2138</v>
      </c>
    </row>
    <row r="290" spans="1:5" ht="12.75">
      <c r="A290" t="s">
        <v>60</v>
      </c>
      <c r="E290" s="39" t="s">
        <v>59</v>
      </c>
    </row>
    <row r="291" spans="1:16" ht="25.5">
      <c r="A291" t="s">
        <v>50</v>
      </c>
      <c s="34" t="s">
        <v>1064</v>
      </c>
      <c s="34" t="s">
        <v>1398</v>
      </c>
      <c s="35" t="s">
        <v>59</v>
      </c>
      <c s="6" t="s">
        <v>963</v>
      </c>
      <c s="36" t="s">
        <v>54</v>
      </c>
      <c s="37">
        <v>0.387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314</v>
      </c>
      <c>
        <f>(M291*21)/100</f>
      </c>
      <c t="s">
        <v>28</v>
      </c>
    </row>
    <row r="292" spans="1:5" ht="12.75">
      <c r="A292" s="35" t="s">
        <v>56</v>
      </c>
      <c r="E292" s="39" t="s">
        <v>1399</v>
      </c>
    </row>
    <row r="293" spans="1:5" ht="12.75">
      <c r="A293" s="35" t="s">
        <v>58</v>
      </c>
      <c r="E293" s="40" t="s">
        <v>59</v>
      </c>
    </row>
    <row r="294" spans="1:5" ht="12.75">
      <c r="A294" t="s">
        <v>60</v>
      </c>
      <c r="E294" s="39" t="s">
        <v>59</v>
      </c>
    </row>
    <row r="295" spans="1:13" ht="12.75">
      <c r="A295" t="s">
        <v>47</v>
      </c>
      <c r="C295" s="31" t="s">
        <v>1417</v>
      </c>
      <c r="E295" s="33" t="s">
        <v>1418</v>
      </c>
      <c r="J295" s="32">
        <f>0</f>
      </c>
      <c s="32">
        <f>0</f>
      </c>
      <c s="32">
        <f>0+L296+L300+L304+L308</f>
      </c>
      <c s="32">
        <f>0+M296+M300+M304+M308</f>
      </c>
    </row>
    <row r="296" spans="1:16" ht="12.75">
      <c r="A296" t="s">
        <v>50</v>
      </c>
      <c s="34" t="s">
        <v>944</v>
      </c>
      <c s="34" t="s">
        <v>2139</v>
      </c>
      <c s="35" t="s">
        <v>59</v>
      </c>
      <c s="6" t="s">
        <v>2140</v>
      </c>
      <c s="36" t="s">
        <v>173</v>
      </c>
      <c s="37">
        <v>121.6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314</v>
      </c>
      <c>
        <f>(M296*21)/100</f>
      </c>
      <c t="s">
        <v>28</v>
      </c>
    </row>
    <row r="297" spans="1:5" ht="12.75">
      <c r="A297" s="35" t="s">
        <v>56</v>
      </c>
      <c r="E297" s="39" t="s">
        <v>2141</v>
      </c>
    </row>
    <row r="298" spans="1:5" ht="12.75">
      <c r="A298" s="35" t="s">
        <v>58</v>
      </c>
      <c r="E298" s="40" t="s">
        <v>2142</v>
      </c>
    </row>
    <row r="299" spans="1:5" ht="12.75">
      <c r="A299" t="s">
        <v>60</v>
      </c>
      <c r="E299" s="39" t="s">
        <v>59</v>
      </c>
    </row>
    <row r="300" spans="1:16" ht="25.5">
      <c r="A300" t="s">
        <v>50</v>
      </c>
      <c s="34" t="s">
        <v>949</v>
      </c>
      <c s="34" t="s">
        <v>1419</v>
      </c>
      <c s="35" t="s">
        <v>59</v>
      </c>
      <c s="6" t="s">
        <v>1420</v>
      </c>
      <c s="36" t="s">
        <v>173</v>
      </c>
      <c s="37">
        <v>121.6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314</v>
      </c>
      <c>
        <f>(M300*21)/100</f>
      </c>
      <c t="s">
        <v>28</v>
      </c>
    </row>
    <row r="301" spans="1:5" ht="12.75">
      <c r="A301" s="35" t="s">
        <v>56</v>
      </c>
      <c r="E301" s="39" t="s">
        <v>1421</v>
      </c>
    </row>
    <row r="302" spans="1:5" ht="12.75">
      <c r="A302" s="35" t="s">
        <v>58</v>
      </c>
      <c r="E302" s="40" t="s">
        <v>2143</v>
      </c>
    </row>
    <row r="303" spans="1:5" ht="12.75">
      <c r="A303" t="s">
        <v>60</v>
      </c>
      <c r="E303" s="39" t="s">
        <v>2144</v>
      </c>
    </row>
    <row r="304" spans="1:16" ht="12.75">
      <c r="A304" t="s">
        <v>50</v>
      </c>
      <c s="34" t="s">
        <v>953</v>
      </c>
      <c s="34" t="s">
        <v>2145</v>
      </c>
      <c s="35" t="s">
        <v>59</v>
      </c>
      <c s="6" t="s">
        <v>2146</v>
      </c>
      <c s="36" t="s">
        <v>173</v>
      </c>
      <c s="37">
        <v>145.92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314</v>
      </c>
      <c>
        <f>(M304*21)/100</f>
      </c>
      <c t="s">
        <v>28</v>
      </c>
    </row>
    <row r="305" spans="1:5" ht="12.75">
      <c r="A305" s="35" t="s">
        <v>56</v>
      </c>
      <c r="E305" s="39" t="s">
        <v>2147</v>
      </c>
    </row>
    <row r="306" spans="1:5" ht="12.75">
      <c r="A306" s="35" t="s">
        <v>58</v>
      </c>
      <c r="E306" s="40" t="s">
        <v>2148</v>
      </c>
    </row>
    <row r="307" spans="1:5" ht="12.75">
      <c r="A307" t="s">
        <v>60</v>
      </c>
      <c r="E307" s="39" t="s">
        <v>59</v>
      </c>
    </row>
    <row r="308" spans="1:16" ht="25.5">
      <c r="A308" t="s">
        <v>50</v>
      </c>
      <c s="34" t="s">
        <v>957</v>
      </c>
      <c s="34" t="s">
        <v>1427</v>
      </c>
      <c s="35" t="s">
        <v>59</v>
      </c>
      <c s="6" t="s">
        <v>1428</v>
      </c>
      <c s="36" t="s">
        <v>54</v>
      </c>
      <c s="37">
        <v>0.337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314</v>
      </c>
      <c>
        <f>(M308*21)/100</f>
      </c>
      <c t="s">
        <v>28</v>
      </c>
    </row>
    <row r="309" spans="1:5" ht="12.75">
      <c r="A309" s="35" t="s">
        <v>56</v>
      </c>
      <c r="E309" s="39" t="s">
        <v>1429</v>
      </c>
    </row>
    <row r="310" spans="1:5" ht="12.75">
      <c r="A310" s="35" t="s">
        <v>58</v>
      </c>
      <c r="E310" s="40" t="s">
        <v>59</v>
      </c>
    </row>
    <row r="311" spans="1:5" ht="12.75">
      <c r="A311" t="s">
        <v>60</v>
      </c>
      <c r="E311" s="39" t="s">
        <v>59</v>
      </c>
    </row>
    <row r="312" spans="1:13" ht="12.75">
      <c r="A312" t="s">
        <v>47</v>
      </c>
      <c r="C312" s="31" t="s">
        <v>81</v>
      </c>
      <c r="E312" s="33" t="s">
        <v>418</v>
      </c>
      <c r="J312" s="32">
        <f>0</f>
      </c>
      <c s="32">
        <f>0</f>
      </c>
      <c s="32">
        <f>0+L313+L317+L321+L325+L329</f>
      </c>
      <c s="32">
        <f>0+M313+M317+M321+M325+M329</f>
      </c>
    </row>
    <row r="313" spans="1:16" ht="25.5">
      <c r="A313" t="s">
        <v>50</v>
      </c>
      <c s="34" t="s">
        <v>895</v>
      </c>
      <c s="34" t="s">
        <v>2149</v>
      </c>
      <c s="35" t="s">
        <v>59</v>
      </c>
      <c s="6" t="s">
        <v>2150</v>
      </c>
      <c s="36" t="s">
        <v>93</v>
      </c>
      <c s="37">
        <v>25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55</v>
      </c>
      <c>
        <f>(M313*21)/100</f>
      </c>
      <c t="s">
        <v>28</v>
      </c>
    </row>
    <row r="314" spans="1:5" ht="12.75">
      <c r="A314" s="35" t="s">
        <v>56</v>
      </c>
      <c r="E314" s="39" t="s">
        <v>59</v>
      </c>
    </row>
    <row r="315" spans="1:5" ht="12.75">
      <c r="A315" s="35" t="s">
        <v>58</v>
      </c>
      <c r="E315" s="40" t="s">
        <v>2151</v>
      </c>
    </row>
    <row r="316" spans="1:5" ht="12.75">
      <c r="A316" t="s">
        <v>60</v>
      </c>
      <c r="E316" s="39" t="s">
        <v>59</v>
      </c>
    </row>
    <row r="317" spans="1:16" ht="12.75">
      <c r="A317" t="s">
        <v>50</v>
      </c>
      <c s="34" t="s">
        <v>898</v>
      </c>
      <c s="34" t="s">
        <v>2152</v>
      </c>
      <c s="35" t="s">
        <v>59</v>
      </c>
      <c s="6" t="s">
        <v>2153</v>
      </c>
      <c s="36" t="s">
        <v>93</v>
      </c>
      <c s="37">
        <v>25.375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55</v>
      </c>
      <c>
        <f>(M317*21)/100</f>
      </c>
      <c t="s">
        <v>28</v>
      </c>
    </row>
    <row r="318" spans="1:5" ht="12.75">
      <c r="A318" s="35" t="s">
        <v>56</v>
      </c>
      <c r="E318" s="39" t="s">
        <v>59</v>
      </c>
    </row>
    <row r="319" spans="1:5" ht="12.75">
      <c r="A319" s="35" t="s">
        <v>58</v>
      </c>
      <c r="E319" s="40" t="s">
        <v>2154</v>
      </c>
    </row>
    <row r="320" spans="1:5" ht="12.75">
      <c r="A320" t="s">
        <v>60</v>
      </c>
      <c r="E320" s="39" t="s">
        <v>59</v>
      </c>
    </row>
    <row r="321" spans="1:16" ht="25.5">
      <c r="A321" t="s">
        <v>50</v>
      </c>
      <c s="34" t="s">
        <v>900</v>
      </c>
      <c s="34" t="s">
        <v>419</v>
      </c>
      <c s="35" t="s">
        <v>59</v>
      </c>
      <c s="6" t="s">
        <v>420</v>
      </c>
      <c s="36" t="s">
        <v>98</v>
      </c>
      <c s="37">
        <v>412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314</v>
      </c>
      <c>
        <f>(M321*21)/100</f>
      </c>
      <c t="s">
        <v>28</v>
      </c>
    </row>
    <row r="322" spans="1:5" ht="12.75">
      <c r="A322" s="35" t="s">
        <v>56</v>
      </c>
      <c r="E322" s="39" t="s">
        <v>421</v>
      </c>
    </row>
    <row r="323" spans="1:5" ht="12.75">
      <c r="A323" s="35" t="s">
        <v>58</v>
      </c>
      <c r="E323" s="40" t="s">
        <v>2155</v>
      </c>
    </row>
    <row r="324" spans="1:5" ht="12.75">
      <c r="A324" t="s">
        <v>60</v>
      </c>
      <c r="E324" s="39" t="s">
        <v>59</v>
      </c>
    </row>
    <row r="325" spans="1:16" ht="12.75">
      <c r="A325" t="s">
        <v>50</v>
      </c>
      <c s="34" t="s">
        <v>906</v>
      </c>
      <c s="34" t="s">
        <v>423</v>
      </c>
      <c s="35" t="s">
        <v>59</v>
      </c>
      <c s="6" t="s">
        <v>424</v>
      </c>
      <c s="36" t="s">
        <v>98</v>
      </c>
      <c s="37">
        <v>206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314</v>
      </c>
      <c>
        <f>(M325*21)/100</f>
      </c>
      <c t="s">
        <v>28</v>
      </c>
    </row>
    <row r="326" spans="1:5" ht="12.75">
      <c r="A326" s="35" t="s">
        <v>56</v>
      </c>
      <c r="E326" s="39" t="s">
        <v>425</v>
      </c>
    </row>
    <row r="327" spans="1:5" ht="12.75">
      <c r="A327" s="35" t="s">
        <v>58</v>
      </c>
      <c r="E327" s="40" t="s">
        <v>2156</v>
      </c>
    </row>
    <row r="328" spans="1:5" ht="12.75">
      <c r="A328" t="s">
        <v>60</v>
      </c>
      <c r="E328" s="39" t="s">
        <v>427</v>
      </c>
    </row>
    <row r="329" spans="1:16" ht="25.5">
      <c r="A329" t="s">
        <v>50</v>
      </c>
      <c s="34" t="s">
        <v>912</v>
      </c>
      <c s="34" t="s">
        <v>428</v>
      </c>
      <c s="35" t="s">
        <v>59</v>
      </c>
      <c s="6" t="s">
        <v>429</v>
      </c>
      <c s="36" t="s">
        <v>93</v>
      </c>
      <c s="37">
        <v>123.6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314</v>
      </c>
      <c>
        <f>(M329*21)/100</f>
      </c>
      <c t="s">
        <v>28</v>
      </c>
    </row>
    <row r="330" spans="1:5" ht="12.75">
      <c r="A330" s="35" t="s">
        <v>56</v>
      </c>
      <c r="E330" s="39" t="s">
        <v>59</v>
      </c>
    </row>
    <row r="331" spans="1:5" ht="12.75">
      <c r="A331" s="35" t="s">
        <v>58</v>
      </c>
      <c r="E331" s="40" t="s">
        <v>2157</v>
      </c>
    </row>
    <row r="332" spans="1:5" ht="12.75">
      <c r="A332" t="s">
        <v>60</v>
      </c>
      <c r="E332" s="39" t="s">
        <v>431</v>
      </c>
    </row>
    <row r="333" spans="1:13" ht="12.75">
      <c r="A333" t="s">
        <v>47</v>
      </c>
      <c r="C333" s="31" t="s">
        <v>87</v>
      </c>
      <c r="E333" s="33" t="s">
        <v>432</v>
      </c>
      <c r="J333" s="32">
        <f>0</f>
      </c>
      <c s="32">
        <f>0</f>
      </c>
      <c s="32">
        <f>0+L334+L338+L342+L346+L350+L354+L358+L362+L366+L370+L374+L378+L382+L386</f>
      </c>
      <c s="32">
        <f>0+M334+M338+M342+M346+M350+M354+M358+M362+M366+M370+M374+M378+M382+M386</f>
      </c>
    </row>
    <row r="334" spans="1:16" ht="25.5">
      <c r="A334" t="s">
        <v>50</v>
      </c>
      <c s="34" t="s">
        <v>916</v>
      </c>
      <c s="34" t="s">
        <v>433</v>
      </c>
      <c s="35" t="s">
        <v>59</v>
      </c>
      <c s="6" t="s">
        <v>434</v>
      </c>
      <c s="36" t="s">
        <v>173</v>
      </c>
      <c s="37">
        <v>2096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314</v>
      </c>
      <c>
        <f>(M334*21)/100</f>
      </c>
      <c t="s">
        <v>28</v>
      </c>
    </row>
    <row r="335" spans="1:5" ht="12.75">
      <c r="A335" s="35" t="s">
        <v>56</v>
      </c>
      <c r="E335" s="39" t="s">
        <v>435</v>
      </c>
    </row>
    <row r="336" spans="1:5" ht="51">
      <c r="A336" s="35" t="s">
        <v>58</v>
      </c>
      <c r="E336" s="40" t="s">
        <v>2158</v>
      </c>
    </row>
    <row r="337" spans="1:5" ht="12.75">
      <c r="A337" t="s">
        <v>60</v>
      </c>
      <c r="E337" s="39" t="s">
        <v>59</v>
      </c>
    </row>
    <row r="338" spans="1:16" ht="12.75">
      <c r="A338" t="s">
        <v>50</v>
      </c>
      <c s="34" t="s">
        <v>919</v>
      </c>
      <c s="34" t="s">
        <v>438</v>
      </c>
      <c s="35" t="s">
        <v>59</v>
      </c>
      <c s="6" t="s">
        <v>439</v>
      </c>
      <c s="36" t="s">
        <v>173</v>
      </c>
      <c s="37">
        <v>2144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314</v>
      </c>
      <c>
        <f>(M338*21)/100</f>
      </c>
      <c t="s">
        <v>28</v>
      </c>
    </row>
    <row r="339" spans="1:5" ht="12.75">
      <c r="A339" s="35" t="s">
        <v>56</v>
      </c>
      <c r="E339" s="39" t="s">
        <v>59</v>
      </c>
    </row>
    <row r="340" spans="1:5" ht="51">
      <c r="A340" s="35" t="s">
        <v>58</v>
      </c>
      <c r="E340" s="40" t="s">
        <v>2159</v>
      </c>
    </row>
    <row r="341" spans="1:5" ht="12.75">
      <c r="A341" t="s">
        <v>60</v>
      </c>
      <c r="E341" s="39" t="s">
        <v>59</v>
      </c>
    </row>
    <row r="342" spans="1:16" ht="12.75">
      <c r="A342" t="s">
        <v>50</v>
      </c>
      <c s="34" t="s">
        <v>925</v>
      </c>
      <c s="34" t="s">
        <v>445</v>
      </c>
      <c s="35" t="s">
        <v>59</v>
      </c>
      <c s="6" t="s">
        <v>446</v>
      </c>
      <c s="36" t="s">
        <v>173</v>
      </c>
      <c s="37">
        <v>71.136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314</v>
      </c>
      <c>
        <f>(M342*21)/100</f>
      </c>
      <c t="s">
        <v>28</v>
      </c>
    </row>
    <row r="343" spans="1:5" ht="12.75">
      <c r="A343" s="35" t="s">
        <v>56</v>
      </c>
      <c r="E343" s="39" t="s">
        <v>447</v>
      </c>
    </row>
    <row r="344" spans="1:5" ht="38.25">
      <c r="A344" s="35" t="s">
        <v>58</v>
      </c>
      <c r="E344" s="40" t="s">
        <v>2160</v>
      </c>
    </row>
    <row r="345" spans="1:5" ht="12.75">
      <c r="A345" t="s">
        <v>60</v>
      </c>
      <c r="E345" s="39" t="s">
        <v>2161</v>
      </c>
    </row>
    <row r="346" spans="1:16" ht="12.75">
      <c r="A346" t="s">
        <v>50</v>
      </c>
      <c s="34" t="s">
        <v>929</v>
      </c>
      <c s="34" t="s">
        <v>450</v>
      </c>
      <c s="35" t="s">
        <v>59</v>
      </c>
      <c s="6" t="s">
        <v>451</v>
      </c>
      <c s="36" t="s">
        <v>93</v>
      </c>
      <c s="37">
        <v>440.265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55</v>
      </c>
      <c>
        <f>(M346*21)/100</f>
      </c>
      <c t="s">
        <v>28</v>
      </c>
    </row>
    <row r="347" spans="1:5" ht="12.75">
      <c r="A347" s="35" t="s">
        <v>56</v>
      </c>
      <c r="E347" s="39" t="s">
        <v>59</v>
      </c>
    </row>
    <row r="348" spans="1:5" ht="38.25">
      <c r="A348" s="35" t="s">
        <v>58</v>
      </c>
      <c r="E348" s="40" t="s">
        <v>2162</v>
      </c>
    </row>
    <row r="349" spans="1:5" ht="12.75">
      <c r="A349" t="s">
        <v>60</v>
      </c>
      <c r="E349" s="39" t="s">
        <v>2161</v>
      </c>
    </row>
    <row r="350" spans="1:16" ht="25.5">
      <c r="A350" t="s">
        <v>50</v>
      </c>
      <c s="34" t="s">
        <v>1381</v>
      </c>
      <c s="34" t="s">
        <v>453</v>
      </c>
      <c s="35" t="s">
        <v>59</v>
      </c>
      <c s="6" t="s">
        <v>454</v>
      </c>
      <c s="36" t="s">
        <v>93</v>
      </c>
      <c s="37">
        <v>440.265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314</v>
      </c>
      <c>
        <f>(M350*21)/100</f>
      </c>
      <c t="s">
        <v>28</v>
      </c>
    </row>
    <row r="351" spans="1:5" ht="12.75">
      <c r="A351" s="35" t="s">
        <v>56</v>
      </c>
      <c r="E351" s="39" t="s">
        <v>59</v>
      </c>
    </row>
    <row r="352" spans="1:5" ht="38.25">
      <c r="A352" s="35" t="s">
        <v>58</v>
      </c>
      <c r="E352" s="40" t="s">
        <v>2162</v>
      </c>
    </row>
    <row r="353" spans="1:5" ht="12.75">
      <c r="A353" t="s">
        <v>60</v>
      </c>
      <c r="E353" s="39" t="s">
        <v>2161</v>
      </c>
    </row>
    <row r="354" spans="1:16" ht="25.5">
      <c r="A354" t="s">
        <v>50</v>
      </c>
      <c s="34" t="s">
        <v>1386</v>
      </c>
      <c s="34" t="s">
        <v>456</v>
      </c>
      <c s="35" t="s">
        <v>59</v>
      </c>
      <c s="6" t="s">
        <v>457</v>
      </c>
      <c s="36" t="s">
        <v>173</v>
      </c>
      <c s="37">
        <v>290.46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314</v>
      </c>
      <c>
        <f>(M354*21)/100</f>
      </c>
      <c t="s">
        <v>28</v>
      </c>
    </row>
    <row r="355" spans="1:5" ht="12.75">
      <c r="A355" s="35" t="s">
        <v>56</v>
      </c>
      <c r="E355" s="39" t="s">
        <v>458</v>
      </c>
    </row>
    <row r="356" spans="1:5" ht="12.75">
      <c r="A356" s="35" t="s">
        <v>58</v>
      </c>
      <c r="E356" s="40" t="s">
        <v>2163</v>
      </c>
    </row>
    <row r="357" spans="1:5" ht="12.75">
      <c r="A357" t="s">
        <v>60</v>
      </c>
      <c r="E357" s="39" t="s">
        <v>59</v>
      </c>
    </row>
    <row r="358" spans="1:16" ht="25.5">
      <c r="A358" t="s">
        <v>50</v>
      </c>
      <c s="34" t="s">
        <v>1391</v>
      </c>
      <c s="34" t="s">
        <v>2164</v>
      </c>
      <c s="35" t="s">
        <v>59</v>
      </c>
      <c s="6" t="s">
        <v>2165</v>
      </c>
      <c s="36" t="s">
        <v>98</v>
      </c>
      <c s="37">
        <v>190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314</v>
      </c>
      <c>
        <f>(M358*21)/100</f>
      </c>
      <c t="s">
        <v>28</v>
      </c>
    </row>
    <row r="359" spans="1:5" ht="12.75">
      <c r="A359" s="35" t="s">
        <v>56</v>
      </c>
      <c r="E359" s="39" t="s">
        <v>2166</v>
      </c>
    </row>
    <row r="360" spans="1:5" ht="12.75">
      <c r="A360" s="35" t="s">
        <v>58</v>
      </c>
      <c r="E360" s="40" t="s">
        <v>2167</v>
      </c>
    </row>
    <row r="361" spans="1:5" ht="12.75">
      <c r="A361" t="s">
        <v>60</v>
      </c>
      <c r="E361" s="39" t="s">
        <v>2168</v>
      </c>
    </row>
    <row r="362" spans="1:16" ht="25.5">
      <c r="A362" t="s">
        <v>50</v>
      </c>
      <c s="34" t="s">
        <v>934</v>
      </c>
      <c s="34" t="s">
        <v>2169</v>
      </c>
      <c s="35" t="s">
        <v>59</v>
      </c>
      <c s="6" t="s">
        <v>2170</v>
      </c>
      <c s="36" t="s">
        <v>98</v>
      </c>
      <c s="37">
        <v>48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55</v>
      </c>
      <c>
        <f>(M362*21)/100</f>
      </c>
      <c t="s">
        <v>28</v>
      </c>
    </row>
    <row r="363" spans="1:5" ht="12.75">
      <c r="A363" s="35" t="s">
        <v>56</v>
      </c>
      <c r="E363" s="39" t="s">
        <v>59</v>
      </c>
    </row>
    <row r="364" spans="1:5" ht="12.75">
      <c r="A364" s="35" t="s">
        <v>58</v>
      </c>
      <c r="E364" s="40" t="s">
        <v>2171</v>
      </c>
    </row>
    <row r="365" spans="1:5" ht="12.75">
      <c r="A365" t="s">
        <v>60</v>
      </c>
      <c r="E365" s="39" t="s">
        <v>2172</v>
      </c>
    </row>
    <row r="366" spans="1:16" ht="25.5">
      <c r="A366" t="s">
        <v>50</v>
      </c>
      <c s="34" t="s">
        <v>938</v>
      </c>
      <c s="34" t="s">
        <v>464</v>
      </c>
      <c s="35" t="s">
        <v>59</v>
      </c>
      <c s="6" t="s">
        <v>465</v>
      </c>
      <c s="36" t="s">
        <v>98</v>
      </c>
      <c s="37">
        <v>190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55</v>
      </c>
      <c>
        <f>(M366*21)/100</f>
      </c>
      <c t="s">
        <v>28</v>
      </c>
    </row>
    <row r="367" spans="1:5" ht="12.75">
      <c r="A367" s="35" t="s">
        <v>56</v>
      </c>
      <c r="E367" s="39" t="s">
        <v>59</v>
      </c>
    </row>
    <row r="368" spans="1:5" ht="12.75">
      <c r="A368" s="35" t="s">
        <v>58</v>
      </c>
      <c r="E368" s="40" t="s">
        <v>2173</v>
      </c>
    </row>
    <row r="369" spans="1:5" ht="12.75">
      <c r="A369" t="s">
        <v>60</v>
      </c>
      <c r="E369" s="39" t="s">
        <v>2174</v>
      </c>
    </row>
    <row r="370" spans="1:16" ht="25.5">
      <c r="A370" t="s">
        <v>50</v>
      </c>
      <c s="34" t="s">
        <v>966</v>
      </c>
      <c s="34" t="s">
        <v>466</v>
      </c>
      <c s="35" t="s">
        <v>59</v>
      </c>
      <c s="6" t="s">
        <v>467</v>
      </c>
      <c s="36" t="s">
        <v>98</v>
      </c>
      <c s="37">
        <v>190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55</v>
      </c>
      <c>
        <f>(M370*21)/100</f>
      </c>
      <c t="s">
        <v>28</v>
      </c>
    </row>
    <row r="371" spans="1:5" ht="12.75">
      <c r="A371" s="35" t="s">
        <v>56</v>
      </c>
      <c r="E371" s="39" t="s">
        <v>59</v>
      </c>
    </row>
    <row r="372" spans="1:5" ht="12.75">
      <c r="A372" s="35" t="s">
        <v>58</v>
      </c>
      <c r="E372" s="40" t="s">
        <v>2167</v>
      </c>
    </row>
    <row r="373" spans="1:5" ht="12.75">
      <c r="A373" t="s">
        <v>60</v>
      </c>
      <c r="E373" s="39" t="s">
        <v>2168</v>
      </c>
    </row>
    <row r="374" spans="1:16" ht="25.5">
      <c r="A374" t="s">
        <v>50</v>
      </c>
      <c s="34" t="s">
        <v>969</v>
      </c>
      <c s="34" t="s">
        <v>468</v>
      </c>
      <c s="35" t="s">
        <v>59</v>
      </c>
      <c s="6" t="s">
        <v>469</v>
      </c>
      <c s="36" t="s">
        <v>98</v>
      </c>
      <c s="37">
        <v>190</v>
      </c>
      <c s="36">
        <v>0</v>
      </c>
      <c s="36">
        <f>ROUND(G374*H374,6)</f>
      </c>
      <c r="L374" s="38">
        <v>0</v>
      </c>
      <c s="32">
        <f>ROUND(ROUND(L374,2)*ROUND(G374,3),2)</f>
      </c>
      <c s="36" t="s">
        <v>55</v>
      </c>
      <c>
        <f>(M374*21)/100</f>
      </c>
      <c t="s">
        <v>28</v>
      </c>
    </row>
    <row r="375" spans="1:5" ht="12.75">
      <c r="A375" s="35" t="s">
        <v>56</v>
      </c>
      <c r="E375" s="39" t="s">
        <v>59</v>
      </c>
    </row>
    <row r="376" spans="1:5" ht="12.75">
      <c r="A376" s="35" t="s">
        <v>58</v>
      </c>
      <c r="E376" s="40" t="s">
        <v>2173</v>
      </c>
    </row>
    <row r="377" spans="1:5" ht="12.75">
      <c r="A377" t="s">
        <v>60</v>
      </c>
      <c r="E377" s="39" t="s">
        <v>2174</v>
      </c>
    </row>
    <row r="378" spans="1:16" ht="25.5">
      <c r="A378" t="s">
        <v>50</v>
      </c>
      <c s="34" t="s">
        <v>972</v>
      </c>
      <c s="34" t="s">
        <v>2175</v>
      </c>
      <c s="35" t="s">
        <v>59</v>
      </c>
      <c s="6" t="s">
        <v>2176</v>
      </c>
      <c s="36" t="s">
        <v>98</v>
      </c>
      <c s="37">
        <v>48</v>
      </c>
      <c s="36">
        <v>0</v>
      </c>
      <c s="36">
        <f>ROUND(G378*H378,6)</f>
      </c>
      <c r="L378" s="38">
        <v>0</v>
      </c>
      <c s="32">
        <f>ROUND(ROUND(L378,2)*ROUND(G378,3),2)</f>
      </c>
      <c s="36" t="s">
        <v>55</v>
      </c>
      <c>
        <f>(M378*21)/100</f>
      </c>
      <c t="s">
        <v>28</v>
      </c>
    </row>
    <row r="379" spans="1:5" ht="12.75">
      <c r="A379" s="35" t="s">
        <v>56</v>
      </c>
      <c r="E379" s="39" t="s">
        <v>59</v>
      </c>
    </row>
    <row r="380" spans="1:5" ht="12.75">
      <c r="A380" s="35" t="s">
        <v>58</v>
      </c>
      <c r="E380" s="40" t="s">
        <v>2171</v>
      </c>
    </row>
    <row r="381" spans="1:5" ht="12.75">
      <c r="A381" t="s">
        <v>60</v>
      </c>
      <c r="E381" s="39" t="s">
        <v>2172</v>
      </c>
    </row>
    <row r="382" spans="1:16" ht="25.5">
      <c r="A382" t="s">
        <v>50</v>
      </c>
      <c s="34" t="s">
        <v>975</v>
      </c>
      <c s="34" t="s">
        <v>1615</v>
      </c>
      <c s="35" t="s">
        <v>59</v>
      </c>
      <c s="6" t="s">
        <v>1616</v>
      </c>
      <c s="36" t="s">
        <v>84</v>
      </c>
      <c s="37">
        <v>10.935</v>
      </c>
      <c s="36">
        <v>0</v>
      </c>
      <c s="36">
        <f>ROUND(G382*H382,6)</f>
      </c>
      <c r="L382" s="38">
        <v>0</v>
      </c>
      <c s="32">
        <f>ROUND(ROUND(L382,2)*ROUND(G382,3),2)</f>
      </c>
      <c s="36" t="s">
        <v>314</v>
      </c>
      <c>
        <f>(M382*21)/100</f>
      </c>
      <c t="s">
        <v>28</v>
      </c>
    </row>
    <row r="383" spans="1:5" ht="12.75">
      <c r="A383" s="35" t="s">
        <v>56</v>
      </c>
      <c r="E383" s="39" t="s">
        <v>2177</v>
      </c>
    </row>
    <row r="384" spans="1:5" ht="12.75">
      <c r="A384" s="35" t="s">
        <v>58</v>
      </c>
      <c r="E384" s="40" t="s">
        <v>2178</v>
      </c>
    </row>
    <row r="385" spans="1:5" ht="12.75">
      <c r="A385" t="s">
        <v>60</v>
      </c>
      <c r="E385" s="39" t="s">
        <v>2179</v>
      </c>
    </row>
    <row r="386" spans="1:16" ht="12.75">
      <c r="A386" t="s">
        <v>50</v>
      </c>
      <c s="34" t="s">
        <v>979</v>
      </c>
      <c s="34" t="s">
        <v>470</v>
      </c>
      <c s="35" t="s">
        <v>59</v>
      </c>
      <c s="6" t="s">
        <v>471</v>
      </c>
      <c s="36" t="s">
        <v>173</v>
      </c>
      <c s="37">
        <v>422.86</v>
      </c>
      <c s="36">
        <v>0</v>
      </c>
      <c s="36">
        <f>ROUND(G386*H386,6)</f>
      </c>
      <c r="L386" s="38">
        <v>0</v>
      </c>
      <c s="32">
        <f>ROUND(ROUND(L386,2)*ROUND(G386,3),2)</f>
      </c>
      <c s="36" t="s">
        <v>314</v>
      </c>
      <c>
        <f>(M386*21)/100</f>
      </c>
      <c t="s">
        <v>28</v>
      </c>
    </row>
    <row r="387" spans="1:5" ht="12.75">
      <c r="A387" s="35" t="s">
        <v>56</v>
      </c>
      <c r="E387" s="39" t="s">
        <v>472</v>
      </c>
    </row>
    <row r="388" spans="1:5" ht="38.25">
      <c r="A388" s="35" t="s">
        <v>58</v>
      </c>
      <c r="E388" s="40" t="s">
        <v>2180</v>
      </c>
    </row>
    <row r="389" spans="1:5" ht="12.75">
      <c r="A389" t="s">
        <v>60</v>
      </c>
      <c r="E389" s="39" t="s">
        <v>59</v>
      </c>
    </row>
    <row r="390" spans="1:13" ht="12.75">
      <c r="A390" t="s">
        <v>47</v>
      </c>
      <c r="C390" s="31" t="s">
        <v>474</v>
      </c>
      <c r="E390" s="33" t="s">
        <v>475</v>
      </c>
      <c r="J390" s="32">
        <f>0</f>
      </c>
      <c s="32">
        <f>0</f>
      </c>
      <c s="32">
        <f>0+L391+L395+L399+L403+L407+L411</f>
      </c>
      <c s="32">
        <f>0+M391+M395+M399+M403+M407+M411</f>
      </c>
    </row>
    <row r="391" spans="1:16" ht="25.5">
      <c r="A391" t="s">
        <v>50</v>
      </c>
      <c s="34" t="s">
        <v>983</v>
      </c>
      <c s="34" t="s">
        <v>2181</v>
      </c>
      <c s="35" t="s">
        <v>59</v>
      </c>
      <c s="6" t="s">
        <v>2182</v>
      </c>
      <c s="36" t="s">
        <v>54</v>
      </c>
      <c s="37">
        <v>25.151</v>
      </c>
      <c s="36">
        <v>0</v>
      </c>
      <c s="36">
        <f>ROUND(G391*H391,6)</f>
      </c>
      <c r="L391" s="38">
        <v>0</v>
      </c>
      <c s="32">
        <f>ROUND(ROUND(L391,2)*ROUND(G391,3),2)</f>
      </c>
      <c s="36" t="s">
        <v>314</v>
      </c>
      <c>
        <f>(M391*21)/100</f>
      </c>
      <c t="s">
        <v>28</v>
      </c>
    </row>
    <row r="392" spans="1:5" ht="12.75">
      <c r="A392" s="35" t="s">
        <v>56</v>
      </c>
      <c r="E392" s="39" t="s">
        <v>2183</v>
      </c>
    </row>
    <row r="393" spans="1:5" ht="12.75">
      <c r="A393" s="35" t="s">
        <v>58</v>
      </c>
      <c r="E393" s="40" t="s">
        <v>2184</v>
      </c>
    </row>
    <row r="394" spans="1:5" ht="12.75">
      <c r="A394" t="s">
        <v>60</v>
      </c>
      <c r="E394" s="39" t="s">
        <v>59</v>
      </c>
    </row>
    <row r="395" spans="1:16" ht="25.5">
      <c r="A395" t="s">
        <v>50</v>
      </c>
      <c s="34" t="s">
        <v>463</v>
      </c>
      <c s="34" t="s">
        <v>2185</v>
      </c>
      <c s="35" t="s">
        <v>59</v>
      </c>
      <c s="6" t="s">
        <v>2186</v>
      </c>
      <c s="36" t="s">
        <v>54</v>
      </c>
      <c s="37">
        <v>25.151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314</v>
      </c>
      <c>
        <f>(M395*21)/100</f>
      </c>
      <c t="s">
        <v>28</v>
      </c>
    </row>
    <row r="396" spans="1:5" ht="12.75">
      <c r="A396" s="35" t="s">
        <v>56</v>
      </c>
      <c r="E396" s="39" t="s">
        <v>2187</v>
      </c>
    </row>
    <row r="397" spans="1:5" ht="12.75">
      <c r="A397" s="35" t="s">
        <v>58</v>
      </c>
      <c r="E397" s="40" t="s">
        <v>2188</v>
      </c>
    </row>
    <row r="398" spans="1:5" ht="12.75">
      <c r="A398" t="s">
        <v>60</v>
      </c>
      <c r="E398" s="39" t="s">
        <v>59</v>
      </c>
    </row>
    <row r="399" spans="1:16" ht="12.75">
      <c r="A399" t="s">
        <v>50</v>
      </c>
      <c s="34" t="s">
        <v>1011</v>
      </c>
      <c s="34" t="s">
        <v>2189</v>
      </c>
      <c s="35" t="s">
        <v>59</v>
      </c>
      <c s="6" t="s">
        <v>2190</v>
      </c>
      <c s="36" t="s">
        <v>54</v>
      </c>
      <c s="37">
        <v>25.151</v>
      </c>
      <c s="36">
        <v>0</v>
      </c>
      <c s="36">
        <f>ROUND(G399*H399,6)</f>
      </c>
      <c r="L399" s="38">
        <v>0</v>
      </c>
      <c s="32">
        <f>ROUND(ROUND(L399,2)*ROUND(G399,3),2)</f>
      </c>
      <c s="36" t="s">
        <v>314</v>
      </c>
      <c>
        <f>(M399*21)/100</f>
      </c>
      <c t="s">
        <v>28</v>
      </c>
    </row>
    <row r="400" spans="1:5" ht="12.75">
      <c r="A400" s="35" t="s">
        <v>56</v>
      </c>
      <c r="E400" s="39" t="s">
        <v>2191</v>
      </c>
    </row>
    <row r="401" spans="1:5" ht="12.75">
      <c r="A401" s="35" t="s">
        <v>58</v>
      </c>
      <c r="E401" s="40" t="s">
        <v>2184</v>
      </c>
    </row>
    <row r="402" spans="1:5" ht="12.75">
      <c r="A402" t="s">
        <v>60</v>
      </c>
      <c r="E402" s="39" t="s">
        <v>59</v>
      </c>
    </row>
    <row r="403" spans="1:16" ht="25.5">
      <c r="A403" t="s">
        <v>50</v>
      </c>
      <c s="34" t="s">
        <v>1017</v>
      </c>
      <c s="34" t="s">
        <v>476</v>
      </c>
      <c s="35" t="s">
        <v>477</v>
      </c>
      <c s="6" t="s">
        <v>478</v>
      </c>
      <c s="36" t="s">
        <v>54</v>
      </c>
      <c s="37">
        <v>2.519</v>
      </c>
      <c s="36">
        <v>0</v>
      </c>
      <c s="36">
        <f>ROUND(G403*H403,6)</f>
      </c>
      <c r="L403" s="38">
        <v>0</v>
      </c>
      <c s="32">
        <f>ROUND(ROUND(L403,2)*ROUND(G403,3),2)</f>
      </c>
      <c s="36" t="s">
        <v>55</v>
      </c>
      <c>
        <f>(M403*21)/100</f>
      </c>
      <c t="s">
        <v>28</v>
      </c>
    </row>
    <row r="404" spans="1:5" ht="12.75">
      <c r="A404" s="35" t="s">
        <v>56</v>
      </c>
      <c r="E404" s="39" t="s">
        <v>57</v>
      </c>
    </row>
    <row r="405" spans="1:5" ht="38.25">
      <c r="A405" s="35" t="s">
        <v>58</v>
      </c>
      <c r="E405" s="40" t="s">
        <v>2192</v>
      </c>
    </row>
    <row r="406" spans="1:5" ht="12.75">
      <c r="A406" t="s">
        <v>60</v>
      </c>
      <c r="E406" s="39" t="s">
        <v>59</v>
      </c>
    </row>
    <row r="407" spans="1:16" ht="25.5">
      <c r="A407" t="s">
        <v>50</v>
      </c>
      <c s="34" t="s">
        <v>571</v>
      </c>
      <c s="34" t="s">
        <v>63</v>
      </c>
      <c s="35" t="s">
        <v>64</v>
      </c>
      <c s="6" t="s">
        <v>2193</v>
      </c>
      <c s="36" t="s">
        <v>54</v>
      </c>
      <c s="37">
        <v>7.795</v>
      </c>
      <c s="36">
        <v>0</v>
      </c>
      <c s="36">
        <f>ROUND(G407*H407,6)</f>
      </c>
      <c r="L407" s="38">
        <v>0</v>
      </c>
      <c s="32">
        <f>ROUND(ROUND(L407,2)*ROUND(G407,3),2)</f>
      </c>
      <c s="36" t="s">
        <v>55</v>
      </c>
      <c>
        <f>(M407*21)/100</f>
      </c>
      <c t="s">
        <v>28</v>
      </c>
    </row>
    <row r="408" spans="1:5" ht="12.75">
      <c r="A408" s="35" t="s">
        <v>56</v>
      </c>
      <c r="E408" s="39" t="s">
        <v>57</v>
      </c>
    </row>
    <row r="409" spans="1:5" ht="12.75">
      <c r="A409" s="35" t="s">
        <v>58</v>
      </c>
      <c r="E409" s="40" t="s">
        <v>2194</v>
      </c>
    </row>
    <row r="410" spans="1:5" ht="12.75">
      <c r="A410" t="s">
        <v>60</v>
      </c>
      <c r="E410" s="39" t="s">
        <v>59</v>
      </c>
    </row>
    <row r="411" spans="1:16" ht="25.5">
      <c r="A411" t="s">
        <v>50</v>
      </c>
      <c s="34" t="s">
        <v>1025</v>
      </c>
      <c s="34" t="s">
        <v>366</v>
      </c>
      <c s="35" t="s">
        <v>367</v>
      </c>
      <c s="6" t="s">
        <v>368</v>
      </c>
      <c s="36" t="s">
        <v>54</v>
      </c>
      <c s="37">
        <v>474.46</v>
      </c>
      <c s="36">
        <v>0</v>
      </c>
      <c s="36">
        <f>ROUND(G411*H411,6)</f>
      </c>
      <c r="L411" s="38">
        <v>0</v>
      </c>
      <c s="32">
        <f>ROUND(ROUND(L411,2)*ROUND(G411,3),2)</f>
      </c>
      <c s="36" t="s">
        <v>55</v>
      </c>
      <c>
        <f>(M411*21)/100</f>
      </c>
      <c t="s">
        <v>28</v>
      </c>
    </row>
    <row r="412" spans="1:5" ht="12.75">
      <c r="A412" s="35" t="s">
        <v>56</v>
      </c>
      <c r="E412" s="39" t="s">
        <v>59</v>
      </c>
    </row>
    <row r="413" spans="1:5" ht="25.5">
      <c r="A413" s="35" t="s">
        <v>58</v>
      </c>
      <c r="E413" s="40" t="s">
        <v>2195</v>
      </c>
    </row>
    <row r="414" spans="1:5" ht="12.75">
      <c r="A414" t="s">
        <v>60</v>
      </c>
      <c r="E414" s="39" t="s">
        <v>59</v>
      </c>
    </row>
    <row r="415" spans="1:13" ht="12.75">
      <c r="A415" t="s">
        <v>47</v>
      </c>
      <c r="C415" s="31" t="s">
        <v>482</v>
      </c>
      <c r="E415" s="33" t="s">
        <v>483</v>
      </c>
      <c r="J415" s="32">
        <f>0</f>
      </c>
      <c s="32">
        <f>0</f>
      </c>
      <c s="32">
        <f>0+L416</f>
      </c>
      <c s="32">
        <f>0+M416</f>
      </c>
    </row>
    <row r="416" spans="1:16" ht="25.5">
      <c r="A416" t="s">
        <v>50</v>
      </c>
      <c s="34" t="s">
        <v>1031</v>
      </c>
      <c s="34" t="s">
        <v>485</v>
      </c>
      <c s="35" t="s">
        <v>59</v>
      </c>
      <c s="6" t="s">
        <v>486</v>
      </c>
      <c s="36" t="s">
        <v>54</v>
      </c>
      <c s="37">
        <v>1067.818</v>
      </c>
      <c s="36">
        <v>0</v>
      </c>
      <c s="36">
        <f>ROUND(G416*H416,6)</f>
      </c>
      <c r="L416" s="38">
        <v>0</v>
      </c>
      <c s="32">
        <f>ROUND(ROUND(L416,2)*ROUND(G416,3),2)</f>
      </c>
      <c s="36" t="s">
        <v>314</v>
      </c>
      <c>
        <f>(M416*21)/100</f>
      </c>
      <c t="s">
        <v>28</v>
      </c>
    </row>
    <row r="417" spans="1:5" ht="12.75">
      <c r="A417" s="35" t="s">
        <v>56</v>
      </c>
      <c r="E417" s="39" t="s">
        <v>487</v>
      </c>
    </row>
    <row r="418" spans="1:5" ht="12.75">
      <c r="A418" s="35" t="s">
        <v>58</v>
      </c>
      <c r="E418" s="40" t="s">
        <v>59</v>
      </c>
    </row>
    <row r="419" spans="1:5" ht="12.75">
      <c r="A419" t="s">
        <v>60</v>
      </c>
      <c r="E419" s="39" t="s">
        <v>59</v>
      </c>
    </row>
    <row r="420" spans="1:13" ht="12.75">
      <c r="A420" t="s">
        <v>47</v>
      </c>
      <c r="C420" s="31" t="s">
        <v>488</v>
      </c>
      <c r="E420" s="33" t="s">
        <v>489</v>
      </c>
      <c r="J420" s="32">
        <f>0</f>
      </c>
      <c s="32">
        <f>0</f>
      </c>
      <c s="32">
        <f>0+L421+L425+L429+L433+L437</f>
      </c>
      <c s="32">
        <f>0+M421+M425+M429+M433+M437</f>
      </c>
    </row>
    <row r="421" spans="1:16" ht="12.75">
      <c r="A421" t="s">
        <v>50</v>
      </c>
      <c s="34" t="s">
        <v>961</v>
      </c>
      <c s="34" t="s">
        <v>491</v>
      </c>
      <c s="35" t="s">
        <v>59</v>
      </c>
      <c s="6" t="s">
        <v>492</v>
      </c>
      <c s="36" t="s">
        <v>493</v>
      </c>
      <c s="37">
        <v>1</v>
      </c>
      <c s="36">
        <v>0</v>
      </c>
      <c s="36">
        <f>ROUND(G421*H421,6)</f>
      </c>
      <c r="L421" s="38">
        <v>0</v>
      </c>
      <c s="32">
        <f>ROUND(ROUND(L421,2)*ROUND(G421,3),2)</f>
      </c>
      <c s="36" t="s">
        <v>314</v>
      </c>
      <c>
        <f>(M421*21)/100</f>
      </c>
      <c t="s">
        <v>28</v>
      </c>
    </row>
    <row r="422" spans="1:5" ht="12.75">
      <c r="A422" s="35" t="s">
        <v>56</v>
      </c>
      <c r="E422" s="39" t="s">
        <v>494</v>
      </c>
    </row>
    <row r="423" spans="1:5" ht="12.75">
      <c r="A423" s="35" t="s">
        <v>58</v>
      </c>
      <c r="E423" s="40" t="s">
        <v>59</v>
      </c>
    </row>
    <row r="424" spans="1:5" ht="38.25">
      <c r="A424" t="s">
        <v>60</v>
      </c>
      <c r="E424" s="39" t="s">
        <v>495</v>
      </c>
    </row>
    <row r="425" spans="1:16" ht="12.75">
      <c r="A425" t="s">
        <v>50</v>
      </c>
      <c s="34" t="s">
        <v>1068</v>
      </c>
      <c s="34" t="s">
        <v>1787</v>
      </c>
      <c s="35" t="s">
        <v>59</v>
      </c>
      <c s="6" t="s">
        <v>1788</v>
      </c>
      <c s="36" t="s">
        <v>493</v>
      </c>
      <c s="37">
        <v>1</v>
      </c>
      <c s="36">
        <v>0</v>
      </c>
      <c s="36">
        <f>ROUND(G425*H425,6)</f>
      </c>
      <c r="L425" s="38">
        <v>0</v>
      </c>
      <c s="32">
        <f>ROUND(ROUND(L425,2)*ROUND(G425,3),2)</f>
      </c>
      <c s="36" t="s">
        <v>314</v>
      </c>
      <c>
        <f>(M425*21)/100</f>
      </c>
      <c t="s">
        <v>28</v>
      </c>
    </row>
    <row r="426" spans="1:5" ht="12.75">
      <c r="A426" s="35" t="s">
        <v>56</v>
      </c>
      <c r="E426" s="39" t="s">
        <v>1789</v>
      </c>
    </row>
    <row r="427" spans="1:5" ht="12.75">
      <c r="A427" s="35" t="s">
        <v>58</v>
      </c>
      <c r="E427" s="40" t="s">
        <v>59</v>
      </c>
    </row>
    <row r="428" spans="1:5" ht="12.75">
      <c r="A428" t="s">
        <v>60</v>
      </c>
      <c r="E428" s="39" t="s">
        <v>59</v>
      </c>
    </row>
    <row r="429" spans="1:16" ht="12.75">
      <c r="A429" t="s">
        <v>50</v>
      </c>
      <c s="34" t="s">
        <v>1072</v>
      </c>
      <c s="34" t="s">
        <v>497</v>
      </c>
      <c s="35" t="s">
        <v>59</v>
      </c>
      <c s="6" t="s">
        <v>498</v>
      </c>
      <c s="36" t="s">
        <v>493</v>
      </c>
      <c s="37">
        <v>1</v>
      </c>
      <c s="36">
        <v>0</v>
      </c>
      <c s="36">
        <f>ROUND(G429*H429,6)</f>
      </c>
      <c r="L429" s="38">
        <v>0</v>
      </c>
      <c s="32">
        <f>ROUND(ROUND(L429,2)*ROUND(G429,3),2)</f>
      </c>
      <c s="36" t="s">
        <v>314</v>
      </c>
      <c>
        <f>(M429*21)/100</f>
      </c>
      <c t="s">
        <v>28</v>
      </c>
    </row>
    <row r="430" spans="1:5" ht="12.75">
      <c r="A430" s="35" t="s">
        <v>56</v>
      </c>
      <c r="E430" s="39" t="s">
        <v>499</v>
      </c>
    </row>
    <row r="431" spans="1:5" ht="12.75">
      <c r="A431" s="35" t="s">
        <v>58</v>
      </c>
      <c r="E431" s="40" t="s">
        <v>59</v>
      </c>
    </row>
    <row r="432" spans="1:5" ht="12.75">
      <c r="A432" t="s">
        <v>60</v>
      </c>
      <c r="E432" s="39" t="s">
        <v>500</v>
      </c>
    </row>
    <row r="433" spans="1:16" ht="12.75">
      <c r="A433" t="s">
        <v>50</v>
      </c>
      <c s="34" t="s">
        <v>1075</v>
      </c>
      <c s="34" t="s">
        <v>1790</v>
      </c>
      <c s="35" t="s">
        <v>59</v>
      </c>
      <c s="6" t="s">
        <v>1791</v>
      </c>
      <c s="36" t="s">
        <v>493</v>
      </c>
      <c s="37">
        <v>1</v>
      </c>
      <c s="36">
        <v>0</v>
      </c>
      <c s="36">
        <f>ROUND(G433*H433,6)</f>
      </c>
      <c r="L433" s="38">
        <v>0</v>
      </c>
      <c s="32">
        <f>ROUND(ROUND(L433,2)*ROUND(G433,3),2)</f>
      </c>
      <c s="36" t="s">
        <v>314</v>
      </c>
      <c>
        <f>(M433*21)/100</f>
      </c>
      <c t="s">
        <v>28</v>
      </c>
    </row>
    <row r="434" spans="1:5" ht="12.75">
      <c r="A434" s="35" t="s">
        <v>56</v>
      </c>
      <c r="E434" s="39" t="s">
        <v>1792</v>
      </c>
    </row>
    <row r="435" spans="1:5" ht="12.75">
      <c r="A435" s="35" t="s">
        <v>58</v>
      </c>
      <c r="E435" s="40" t="s">
        <v>59</v>
      </c>
    </row>
    <row r="436" spans="1:5" ht="51">
      <c r="A436" t="s">
        <v>60</v>
      </c>
      <c r="E436" s="39" t="s">
        <v>1793</v>
      </c>
    </row>
    <row r="437" spans="1:16" ht="12.75">
      <c r="A437" t="s">
        <v>50</v>
      </c>
      <c s="34" t="s">
        <v>2196</v>
      </c>
      <c s="34" t="s">
        <v>1794</v>
      </c>
      <c s="35" t="s">
        <v>59</v>
      </c>
      <c s="6" t="s">
        <v>1795</v>
      </c>
      <c s="36" t="s">
        <v>493</v>
      </c>
      <c s="37">
        <v>1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314</v>
      </c>
      <c>
        <f>(M437*21)/100</f>
      </c>
      <c t="s">
        <v>28</v>
      </c>
    </row>
    <row r="438" spans="1:5" ht="12.75">
      <c r="A438" s="35" t="s">
        <v>56</v>
      </c>
      <c r="E438" s="39" t="s">
        <v>1796</v>
      </c>
    </row>
    <row r="439" spans="1:5" ht="12.75">
      <c r="A439" s="35" t="s">
        <v>58</v>
      </c>
      <c r="E439" s="40" t="s">
        <v>59</v>
      </c>
    </row>
    <row r="440" spans="1:5" ht="12.75">
      <c r="A440" t="s">
        <v>60</v>
      </c>
      <c r="E440" s="39" t="s">
        <v>59</v>
      </c>
    </row>
    <row r="441" spans="1:13" ht="12.75">
      <c r="A441" t="s">
        <v>47</v>
      </c>
      <c r="C441" s="31" t="s">
        <v>501</v>
      </c>
      <c r="E441" s="33" t="s">
        <v>502</v>
      </c>
      <c r="J441" s="32">
        <f>0</f>
      </c>
      <c s="32">
        <f>0</f>
      </c>
      <c s="32">
        <f>0+L442+L446</f>
      </c>
      <c s="32">
        <f>0+M442+M446</f>
      </c>
    </row>
    <row r="442" spans="1:16" ht="12.75">
      <c r="A442" t="s">
        <v>50</v>
      </c>
      <c s="34" t="s">
        <v>2197</v>
      </c>
      <c s="34" t="s">
        <v>504</v>
      </c>
      <c s="35" t="s">
        <v>59</v>
      </c>
      <c s="6" t="s">
        <v>502</v>
      </c>
      <c s="36" t="s">
        <v>493</v>
      </c>
      <c s="37">
        <v>1</v>
      </c>
      <c s="36">
        <v>0</v>
      </c>
      <c s="36">
        <f>ROUND(G442*H442,6)</f>
      </c>
      <c r="L442" s="38">
        <v>0</v>
      </c>
      <c s="32">
        <f>ROUND(ROUND(L442,2)*ROUND(G442,3),2)</f>
      </c>
      <c s="36" t="s">
        <v>314</v>
      </c>
      <c>
        <f>(M442*21)/100</f>
      </c>
      <c t="s">
        <v>28</v>
      </c>
    </row>
    <row r="443" spans="1:5" ht="12.75">
      <c r="A443" s="35" t="s">
        <v>56</v>
      </c>
      <c r="E443" s="39" t="s">
        <v>506</v>
      </c>
    </row>
    <row r="444" spans="1:5" ht="12.75">
      <c r="A444" s="35" t="s">
        <v>58</v>
      </c>
      <c r="E444" s="40" t="s">
        <v>59</v>
      </c>
    </row>
    <row r="445" spans="1:5" ht="63.75">
      <c r="A445" t="s">
        <v>60</v>
      </c>
      <c r="E445" s="39" t="s">
        <v>1797</v>
      </c>
    </row>
    <row r="446" spans="1:16" ht="12.75">
      <c r="A446" t="s">
        <v>50</v>
      </c>
      <c s="34" t="s">
        <v>2198</v>
      </c>
      <c s="34" t="s">
        <v>509</v>
      </c>
      <c s="35" t="s">
        <v>59</v>
      </c>
      <c s="6" t="s">
        <v>510</v>
      </c>
      <c s="36" t="s">
        <v>493</v>
      </c>
      <c s="37">
        <v>1</v>
      </c>
      <c s="36">
        <v>0</v>
      </c>
      <c s="36">
        <f>ROUND(G446*H446,6)</f>
      </c>
      <c r="L446" s="38">
        <v>0</v>
      </c>
      <c s="32">
        <f>ROUND(ROUND(L446,2)*ROUND(G446,3),2)</f>
      </c>
      <c s="36" t="s">
        <v>314</v>
      </c>
      <c>
        <f>(M446*21)/100</f>
      </c>
      <c t="s">
        <v>28</v>
      </c>
    </row>
    <row r="447" spans="1:5" ht="12.75">
      <c r="A447" s="35" t="s">
        <v>56</v>
      </c>
      <c r="E447" s="39" t="s">
        <v>511</v>
      </c>
    </row>
    <row r="448" spans="1:5" ht="12.75">
      <c r="A448" s="35" t="s">
        <v>58</v>
      </c>
      <c r="E448" s="40" t="s">
        <v>59</v>
      </c>
    </row>
    <row r="449" spans="1:5" ht="25.5">
      <c r="A449" t="s">
        <v>60</v>
      </c>
      <c r="E449" s="39" t="s">
        <v>512</v>
      </c>
    </row>
    <row r="450" spans="1:13" ht="12.75">
      <c r="A450" t="s">
        <v>47</v>
      </c>
      <c r="C450" s="31" t="s">
        <v>513</v>
      </c>
      <c r="E450" s="33" t="s">
        <v>514</v>
      </c>
      <c r="J450" s="32">
        <f>0</f>
      </c>
      <c s="32">
        <f>0</f>
      </c>
      <c s="32">
        <f>0+L451+L455</f>
      </c>
      <c s="32">
        <f>0+M451+M455</f>
      </c>
    </row>
    <row r="451" spans="1:16" ht="12.75">
      <c r="A451" t="s">
        <v>50</v>
      </c>
      <c s="34" t="s">
        <v>2199</v>
      </c>
      <c s="34" t="s">
        <v>1504</v>
      </c>
      <c s="35" t="s">
        <v>59</v>
      </c>
      <c s="6" t="s">
        <v>1505</v>
      </c>
      <c s="36" t="s">
        <v>98</v>
      </c>
      <c s="37">
        <v>6</v>
      </c>
      <c s="36">
        <v>0</v>
      </c>
      <c s="36">
        <f>ROUND(G451*H451,6)</f>
      </c>
      <c r="L451" s="38">
        <v>0</v>
      </c>
      <c s="32">
        <f>ROUND(ROUND(L451,2)*ROUND(G451,3),2)</f>
      </c>
      <c s="36" t="s">
        <v>55</v>
      </c>
      <c>
        <f>(M451*21)/100</f>
      </c>
      <c t="s">
        <v>28</v>
      </c>
    </row>
    <row r="452" spans="1:5" ht="12.75">
      <c r="A452" s="35" t="s">
        <v>56</v>
      </c>
      <c r="E452" s="39" t="s">
        <v>59</v>
      </c>
    </row>
    <row r="453" spans="1:5" ht="12.75">
      <c r="A453" s="35" t="s">
        <v>58</v>
      </c>
      <c r="E453" s="40" t="s">
        <v>59</v>
      </c>
    </row>
    <row r="454" spans="1:5" ht="12.75">
      <c r="A454" t="s">
        <v>60</v>
      </c>
      <c r="E454" s="39" t="s">
        <v>59</v>
      </c>
    </row>
    <row r="455" spans="1:16" ht="12.75">
      <c r="A455" t="s">
        <v>50</v>
      </c>
      <c s="34" t="s">
        <v>2200</v>
      </c>
      <c s="34" t="s">
        <v>516</v>
      </c>
      <c s="35" t="s">
        <v>59</v>
      </c>
      <c s="6" t="s">
        <v>517</v>
      </c>
      <c s="36" t="s">
        <v>98</v>
      </c>
      <c s="37">
        <v>3</v>
      </c>
      <c s="36">
        <v>0</v>
      </c>
      <c s="36">
        <f>ROUND(G455*H455,6)</f>
      </c>
      <c r="L455" s="38">
        <v>0</v>
      </c>
      <c s="32">
        <f>ROUND(ROUND(L455,2)*ROUND(G455,3),2)</f>
      </c>
      <c s="36" t="s">
        <v>314</v>
      </c>
      <c>
        <f>(M455*21)/100</f>
      </c>
      <c t="s">
        <v>28</v>
      </c>
    </row>
    <row r="456" spans="1:5" ht="12.75">
      <c r="A456" s="35" t="s">
        <v>56</v>
      </c>
      <c r="E456" s="39" t="s">
        <v>518</v>
      </c>
    </row>
    <row r="457" spans="1:5" ht="12.75">
      <c r="A457" s="35" t="s">
        <v>58</v>
      </c>
      <c r="E457" s="40" t="s">
        <v>59</v>
      </c>
    </row>
    <row r="458" spans="1:5" ht="25.5">
      <c r="A458" t="s">
        <v>60</v>
      </c>
      <c r="E458" s="39" t="s">
        <v>519</v>
      </c>
    </row>
    <row r="459" spans="1:13" ht="12.75">
      <c r="A459" t="s">
        <v>47</v>
      </c>
      <c r="C459" s="31" t="s">
        <v>520</v>
      </c>
      <c r="E459" s="33" t="s">
        <v>521</v>
      </c>
      <c r="J459" s="32">
        <f>0</f>
      </c>
      <c s="32">
        <f>0</f>
      </c>
      <c s="32">
        <f>0+L460+L464</f>
      </c>
      <c s="32">
        <f>0+M460+M464</f>
      </c>
    </row>
    <row r="460" spans="1:16" ht="12.75">
      <c r="A460" t="s">
        <v>50</v>
      </c>
      <c s="34" t="s">
        <v>2201</v>
      </c>
      <c s="34" t="s">
        <v>523</v>
      </c>
      <c s="35" t="s">
        <v>59</v>
      </c>
      <c s="6" t="s">
        <v>524</v>
      </c>
      <c s="36" t="s">
        <v>493</v>
      </c>
      <c s="37">
        <v>1</v>
      </c>
      <c s="36">
        <v>0</v>
      </c>
      <c s="36">
        <f>ROUND(G460*H460,6)</f>
      </c>
      <c r="L460" s="38">
        <v>0</v>
      </c>
      <c s="32">
        <f>ROUND(ROUND(L460,2)*ROUND(G460,3),2)</f>
      </c>
      <c s="36" t="s">
        <v>314</v>
      </c>
      <c>
        <f>(M460*21)/100</f>
      </c>
      <c t="s">
        <v>28</v>
      </c>
    </row>
    <row r="461" spans="1:5" ht="12.75">
      <c r="A461" s="35" t="s">
        <v>56</v>
      </c>
      <c r="E461" s="39" t="s">
        <v>525</v>
      </c>
    </row>
    <row r="462" spans="1:5" ht="12.75">
      <c r="A462" s="35" t="s">
        <v>58</v>
      </c>
      <c r="E462" s="40" t="s">
        <v>59</v>
      </c>
    </row>
    <row r="463" spans="1:5" ht="12.75">
      <c r="A463" t="s">
        <v>60</v>
      </c>
      <c r="E463" s="39" t="s">
        <v>59</v>
      </c>
    </row>
    <row r="464" spans="1:16" ht="12.75">
      <c r="A464" t="s">
        <v>50</v>
      </c>
      <c s="34" t="s">
        <v>1079</v>
      </c>
      <c s="34" t="s">
        <v>1798</v>
      </c>
      <c s="35" t="s">
        <v>59</v>
      </c>
      <c s="6" t="s">
        <v>1799</v>
      </c>
      <c s="36" t="s">
        <v>493</v>
      </c>
      <c s="37">
        <v>1</v>
      </c>
      <c s="36">
        <v>0</v>
      </c>
      <c s="36">
        <f>ROUND(G464*H464,6)</f>
      </c>
      <c r="L464" s="38">
        <v>0</v>
      </c>
      <c s="32">
        <f>ROUND(ROUND(L464,2)*ROUND(G464,3),2)</f>
      </c>
      <c s="36" t="s">
        <v>314</v>
      </c>
      <c>
        <f>(M464*21)/100</f>
      </c>
      <c t="s">
        <v>28</v>
      </c>
    </row>
    <row r="465" spans="1:5" ht="12.75">
      <c r="A465" s="35" t="s">
        <v>56</v>
      </c>
      <c r="E465" s="39" t="s">
        <v>1800</v>
      </c>
    </row>
    <row r="466" spans="1:5" ht="12.75">
      <c r="A466" s="35" t="s">
        <v>58</v>
      </c>
      <c r="E466" s="40" t="s">
        <v>59</v>
      </c>
    </row>
    <row r="467" spans="1:5" ht="25.5">
      <c r="A467" t="s">
        <v>60</v>
      </c>
      <c r="E467" s="39" t="s">
        <v>1801</v>
      </c>
    </row>
    <row r="468" spans="1:13" ht="12.75">
      <c r="A468" t="s">
        <v>47</v>
      </c>
      <c r="C468" s="31" t="s">
        <v>527</v>
      </c>
      <c r="E468" s="33" t="s">
        <v>528</v>
      </c>
      <c r="J468" s="32">
        <f>0</f>
      </c>
      <c s="32">
        <f>0</f>
      </c>
      <c s="32">
        <f>0+L469+L473</f>
      </c>
      <c s="32">
        <f>0+M469+M473</f>
      </c>
    </row>
    <row r="469" spans="1:16" ht="12.75">
      <c r="A469" t="s">
        <v>50</v>
      </c>
      <c s="34" t="s">
        <v>1086</v>
      </c>
      <c s="34" t="s">
        <v>1802</v>
      </c>
      <c s="35" t="s">
        <v>59</v>
      </c>
      <c s="6" t="s">
        <v>531</v>
      </c>
      <c s="36" t="s">
        <v>493</v>
      </c>
      <c s="37">
        <v>1</v>
      </c>
      <c s="36">
        <v>0</v>
      </c>
      <c s="36">
        <f>ROUND(G469*H469,6)</f>
      </c>
      <c r="L469" s="38">
        <v>0</v>
      </c>
      <c s="32">
        <f>ROUND(ROUND(L469,2)*ROUND(G469,3),2)</f>
      </c>
      <c s="36" t="s">
        <v>55</v>
      </c>
      <c>
        <f>(M469*21)/100</f>
      </c>
      <c t="s">
        <v>28</v>
      </c>
    </row>
    <row r="470" spans="1:5" ht="12.75">
      <c r="A470" s="35" t="s">
        <v>56</v>
      </c>
      <c r="E470" s="39" t="s">
        <v>59</v>
      </c>
    </row>
    <row r="471" spans="1:5" ht="12.75">
      <c r="A471" s="35" t="s">
        <v>58</v>
      </c>
      <c r="E471" s="40" t="s">
        <v>59</v>
      </c>
    </row>
    <row r="472" spans="1:5" ht="38.25">
      <c r="A472" t="s">
        <v>60</v>
      </c>
      <c r="E472" s="39" t="s">
        <v>1803</v>
      </c>
    </row>
    <row r="473" spans="1:16" ht="12.75">
      <c r="A473" t="s">
        <v>50</v>
      </c>
      <c s="34" t="s">
        <v>2202</v>
      </c>
      <c s="34" t="s">
        <v>534</v>
      </c>
      <c s="35" t="s">
        <v>59</v>
      </c>
      <c s="6" t="s">
        <v>535</v>
      </c>
      <c s="36" t="s">
        <v>493</v>
      </c>
      <c s="37">
        <v>1</v>
      </c>
      <c s="36">
        <v>0</v>
      </c>
      <c s="36">
        <f>ROUND(G473*H473,6)</f>
      </c>
      <c r="L473" s="38">
        <v>0</v>
      </c>
      <c s="32">
        <f>ROUND(ROUND(L473,2)*ROUND(G473,3),2)</f>
      </c>
      <c s="36" t="s">
        <v>55</v>
      </c>
      <c>
        <f>(M473*21)/100</f>
      </c>
      <c t="s">
        <v>28</v>
      </c>
    </row>
    <row r="474" spans="1:5" ht="12.75">
      <c r="A474" s="35" t="s">
        <v>56</v>
      </c>
      <c r="E474" s="39" t="s">
        <v>59</v>
      </c>
    </row>
    <row r="475" spans="1:5" ht="12.75">
      <c r="A475" s="35" t="s">
        <v>58</v>
      </c>
      <c r="E475" s="40" t="s">
        <v>59</v>
      </c>
    </row>
    <row r="476" spans="1:5" ht="12.75">
      <c r="A476" t="s">
        <v>60</v>
      </c>
      <c r="E476" s="39" t="s">
        <v>59</v>
      </c>
    </row>
    <row r="477" spans="1:13" ht="12.75">
      <c r="A477" t="s">
        <v>47</v>
      </c>
      <c r="C477" s="31" t="s">
        <v>536</v>
      </c>
      <c r="E477" s="33" t="s">
        <v>537</v>
      </c>
      <c r="J477" s="32">
        <f>0</f>
      </c>
      <c s="32">
        <f>0</f>
      </c>
      <c s="32">
        <f>0+L478</f>
      </c>
      <c s="32">
        <f>0+M478</f>
      </c>
    </row>
    <row r="478" spans="1:16" ht="12.75">
      <c r="A478" t="s">
        <v>50</v>
      </c>
      <c s="34" t="s">
        <v>2203</v>
      </c>
      <c s="34" t="s">
        <v>1804</v>
      </c>
      <c s="35" t="s">
        <v>59</v>
      </c>
      <c s="6" t="s">
        <v>540</v>
      </c>
      <c s="36" t="s">
        <v>493</v>
      </c>
      <c s="37">
        <v>1</v>
      </c>
      <c s="36">
        <v>0</v>
      </c>
      <c s="36">
        <f>ROUND(G478*H478,6)</f>
      </c>
      <c r="L478" s="38">
        <v>0</v>
      </c>
      <c s="32">
        <f>ROUND(ROUND(L478,2)*ROUND(G478,3),2)</f>
      </c>
      <c s="36" t="s">
        <v>314</v>
      </c>
      <c>
        <f>(M478*21)/100</f>
      </c>
      <c t="s">
        <v>28</v>
      </c>
    </row>
    <row r="479" spans="1:5" ht="12.75">
      <c r="A479" s="35" t="s">
        <v>56</v>
      </c>
      <c r="E479" s="39" t="s">
        <v>1805</v>
      </c>
    </row>
    <row r="480" spans="1:5" ht="12.75">
      <c r="A480" s="35" t="s">
        <v>58</v>
      </c>
      <c r="E480" s="40" t="s">
        <v>59</v>
      </c>
    </row>
    <row r="481" spans="1:5" ht="12.75">
      <c r="A481" t="s">
        <v>60</v>
      </c>
      <c r="E481" s="39" t="s">
        <v>541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306</v>
      </c>
      <c r="E4" s="26" t="s">
        <v>307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COUNTIFS(L8:L66,"=0",A8:A66,"P")+COUNTIFS(L8:L66,"",A8:A66,"P")+SUM(Q8:Q66)</f>
      </c>
    </row>
    <row r="8" spans="1:13" ht="12.75">
      <c r="A8" t="s">
        <v>45</v>
      </c>
      <c r="C8" s="28" t="s">
        <v>2206</v>
      </c>
      <c r="E8" s="30" t="s">
        <v>2205</v>
      </c>
      <c r="J8" s="29">
        <f>0+J9+J14+J43+J56+J65</f>
      </c>
      <c s="29">
        <f>0+K9+K14+K43+K56+K65</f>
      </c>
      <c s="29">
        <f>0+L9+L14+L43+L56+L65</f>
      </c>
      <c s="29">
        <f>0+M9+M14+M43+M56+M65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50</v>
      </c>
      <c s="34" t="s">
        <v>123</v>
      </c>
      <c s="34" t="s">
        <v>366</v>
      </c>
      <c s="35" t="s">
        <v>367</v>
      </c>
      <c s="6" t="s">
        <v>368</v>
      </c>
      <c s="36" t="s">
        <v>54</v>
      </c>
      <c s="37">
        <v>273.7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2207</v>
      </c>
    </row>
    <row r="12" spans="1:5" ht="12.75">
      <c r="A12" s="35" t="s">
        <v>58</v>
      </c>
      <c r="E12" s="40" t="s">
        <v>2208</v>
      </c>
    </row>
    <row r="13" spans="1:5" ht="127.5">
      <c r="A13" t="s">
        <v>60</v>
      </c>
      <c r="E13" s="39" t="s">
        <v>2209</v>
      </c>
    </row>
    <row r="14" spans="1:13" ht="12.75">
      <c r="A14" t="s">
        <v>47</v>
      </c>
      <c r="C14" s="31" t="s">
        <v>123</v>
      </c>
      <c r="E14" s="33" t="s">
        <v>545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12.75">
      <c r="A15" t="s">
        <v>50</v>
      </c>
      <c s="34" t="s">
        <v>28</v>
      </c>
      <c s="34" t="s">
        <v>2210</v>
      </c>
      <c s="35" t="s">
        <v>59</v>
      </c>
      <c s="6" t="s">
        <v>2211</v>
      </c>
      <c s="36" t="s">
        <v>84</v>
      </c>
      <c s="37">
        <v>391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2212</v>
      </c>
      <c>
        <f>(M15*21)/100</f>
      </c>
      <c t="s">
        <v>28</v>
      </c>
    </row>
    <row r="16" spans="1:5" ht="12.75">
      <c r="A16" s="35" t="s">
        <v>56</v>
      </c>
      <c r="E16" s="39" t="s">
        <v>59</v>
      </c>
    </row>
    <row r="17" spans="1:5" ht="38.25">
      <c r="A17" s="35" t="s">
        <v>58</v>
      </c>
      <c r="E17" s="40" t="s">
        <v>2213</v>
      </c>
    </row>
    <row r="18" spans="1:5" ht="38.25">
      <c r="A18" t="s">
        <v>60</v>
      </c>
      <c r="E18" s="39" t="s">
        <v>2214</v>
      </c>
    </row>
    <row r="19" spans="1:16" ht="12.75">
      <c r="A19" t="s">
        <v>50</v>
      </c>
      <c s="34" t="s">
        <v>26</v>
      </c>
      <c s="34" t="s">
        <v>2215</v>
      </c>
      <c s="35" t="s">
        <v>59</v>
      </c>
      <c s="6" t="s">
        <v>2216</v>
      </c>
      <c s="36" t="s">
        <v>84</v>
      </c>
      <c s="37">
        <v>136.85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2212</v>
      </c>
      <c>
        <f>(M19*21)/100</f>
      </c>
      <c t="s">
        <v>28</v>
      </c>
    </row>
    <row r="20" spans="1:5" ht="12.75">
      <c r="A20" s="35" t="s">
        <v>56</v>
      </c>
      <c r="E20" s="39" t="s">
        <v>59</v>
      </c>
    </row>
    <row r="21" spans="1:5" ht="25.5">
      <c r="A21" s="35" t="s">
        <v>58</v>
      </c>
      <c r="E21" s="40" t="s">
        <v>2217</v>
      </c>
    </row>
    <row r="22" spans="1:5" ht="369.75">
      <c r="A22" t="s">
        <v>60</v>
      </c>
      <c r="E22" s="39" t="s">
        <v>2218</v>
      </c>
    </row>
    <row r="23" spans="1:16" ht="12.75">
      <c r="A23" t="s">
        <v>50</v>
      </c>
      <c s="34" t="s">
        <v>160</v>
      </c>
      <c s="34" t="s">
        <v>2219</v>
      </c>
      <c s="35" t="s">
        <v>59</v>
      </c>
      <c s="6" t="s">
        <v>2220</v>
      </c>
      <c s="36" t="s">
        <v>84</v>
      </c>
      <c s="37">
        <v>136.85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2212</v>
      </c>
      <c>
        <f>(M23*21)/100</f>
      </c>
      <c t="s">
        <v>28</v>
      </c>
    </row>
    <row r="24" spans="1:5" ht="12.75">
      <c r="A24" s="35" t="s">
        <v>56</v>
      </c>
      <c r="E24" s="39" t="s">
        <v>59</v>
      </c>
    </row>
    <row r="25" spans="1:5" ht="25.5">
      <c r="A25" s="35" t="s">
        <v>58</v>
      </c>
      <c r="E25" s="40" t="s">
        <v>2221</v>
      </c>
    </row>
    <row r="26" spans="1:5" ht="191.25">
      <c r="A26" t="s">
        <v>60</v>
      </c>
      <c r="E26" s="39" t="s">
        <v>2222</v>
      </c>
    </row>
    <row r="27" spans="1:16" ht="12.75">
      <c r="A27" t="s">
        <v>50</v>
      </c>
      <c s="34" t="s">
        <v>79</v>
      </c>
      <c s="34" t="s">
        <v>2223</v>
      </c>
      <c s="35" t="s">
        <v>59</v>
      </c>
      <c s="6" t="s">
        <v>2224</v>
      </c>
      <c s="36" t="s">
        <v>84</v>
      </c>
      <c s="37">
        <v>86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2212</v>
      </c>
      <c>
        <f>(M27*21)/100</f>
      </c>
      <c t="s">
        <v>28</v>
      </c>
    </row>
    <row r="28" spans="1:5" ht="12.75">
      <c r="A28" s="35" t="s">
        <v>56</v>
      </c>
      <c r="E28" s="39" t="s">
        <v>59</v>
      </c>
    </row>
    <row r="29" spans="1:5" ht="25.5">
      <c r="A29" s="35" t="s">
        <v>58</v>
      </c>
      <c r="E29" s="40" t="s">
        <v>2225</v>
      </c>
    </row>
    <row r="30" spans="1:5" ht="229.5">
      <c r="A30" t="s">
        <v>60</v>
      </c>
      <c r="E30" s="39" t="s">
        <v>2226</v>
      </c>
    </row>
    <row r="31" spans="1:16" ht="12.75">
      <c r="A31" t="s">
        <v>50</v>
      </c>
      <c s="34" t="s">
        <v>27</v>
      </c>
      <c s="34" t="s">
        <v>2227</v>
      </c>
      <c s="35" t="s">
        <v>59</v>
      </c>
      <c s="6" t="s">
        <v>2228</v>
      </c>
      <c s="36" t="s">
        <v>173</v>
      </c>
      <c s="37">
        <v>391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2212</v>
      </c>
      <c>
        <f>(M31*21)/100</f>
      </c>
      <c t="s">
        <v>28</v>
      </c>
    </row>
    <row r="32" spans="1:5" ht="12.75">
      <c r="A32" s="35" t="s">
        <v>56</v>
      </c>
      <c r="E32" s="39" t="s">
        <v>59</v>
      </c>
    </row>
    <row r="33" spans="1:5" ht="12.75">
      <c r="A33" s="35" t="s">
        <v>58</v>
      </c>
      <c r="E33" s="40" t="s">
        <v>2229</v>
      </c>
    </row>
    <row r="34" spans="1:5" ht="38.25">
      <c r="A34" t="s">
        <v>60</v>
      </c>
      <c r="E34" s="39" t="s">
        <v>2230</v>
      </c>
    </row>
    <row r="35" spans="1:16" ht="12.75">
      <c r="A35" t="s">
        <v>50</v>
      </c>
      <c s="34" t="s">
        <v>62</v>
      </c>
      <c s="34" t="s">
        <v>2231</v>
      </c>
      <c s="35" t="s">
        <v>59</v>
      </c>
      <c s="6" t="s">
        <v>2232</v>
      </c>
      <c s="36" t="s">
        <v>173</v>
      </c>
      <c s="37">
        <v>391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2212</v>
      </c>
      <c>
        <f>(M35*21)/100</f>
      </c>
      <c t="s">
        <v>28</v>
      </c>
    </row>
    <row r="36" spans="1:5" ht="12.75">
      <c r="A36" s="35" t="s">
        <v>56</v>
      </c>
      <c r="E36" s="39" t="s">
        <v>59</v>
      </c>
    </row>
    <row r="37" spans="1:5" ht="12.75">
      <c r="A37" s="35" t="s">
        <v>58</v>
      </c>
      <c r="E37" s="40" t="s">
        <v>2229</v>
      </c>
    </row>
    <row r="38" spans="1:5" ht="25.5">
      <c r="A38" t="s">
        <v>60</v>
      </c>
      <c r="E38" s="39" t="s">
        <v>2233</v>
      </c>
    </row>
    <row r="39" spans="1:16" ht="12.75">
      <c r="A39" t="s">
        <v>50</v>
      </c>
      <c s="34" t="s">
        <v>81</v>
      </c>
      <c s="34" t="s">
        <v>2234</v>
      </c>
      <c s="35" t="s">
        <v>59</v>
      </c>
      <c s="6" t="s">
        <v>2235</v>
      </c>
      <c s="36" t="s">
        <v>173</v>
      </c>
      <c s="37">
        <v>391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2212</v>
      </c>
      <c>
        <f>(M39*21)/100</f>
      </c>
      <c t="s">
        <v>28</v>
      </c>
    </row>
    <row r="40" spans="1:5" ht="12.75">
      <c r="A40" s="35" t="s">
        <v>56</v>
      </c>
      <c r="E40" s="39" t="s">
        <v>59</v>
      </c>
    </row>
    <row r="41" spans="1:5" ht="12.75">
      <c r="A41" s="35" t="s">
        <v>58</v>
      </c>
      <c r="E41" s="40" t="s">
        <v>2229</v>
      </c>
    </row>
    <row r="42" spans="1:5" ht="38.25">
      <c r="A42" t="s">
        <v>60</v>
      </c>
      <c r="E42" s="39" t="s">
        <v>2236</v>
      </c>
    </row>
    <row r="43" spans="1:13" ht="12.75">
      <c r="A43" t="s">
        <v>47</v>
      </c>
      <c r="C43" s="31" t="s">
        <v>160</v>
      </c>
      <c r="E43" s="33" t="s">
        <v>394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50</v>
      </c>
      <c s="34" t="s">
        <v>87</v>
      </c>
      <c s="34" t="s">
        <v>2237</v>
      </c>
      <c s="35" t="s">
        <v>59</v>
      </c>
      <c s="6" t="s">
        <v>2238</v>
      </c>
      <c s="36" t="s">
        <v>84</v>
      </c>
      <c s="37">
        <v>48.875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2212</v>
      </c>
      <c>
        <f>(M44*21)/100</f>
      </c>
      <c t="s">
        <v>28</v>
      </c>
    </row>
    <row r="45" spans="1:5" ht="12.75">
      <c r="A45" s="35" t="s">
        <v>56</v>
      </c>
      <c r="E45" s="39" t="s">
        <v>59</v>
      </c>
    </row>
    <row r="46" spans="1:5" ht="25.5">
      <c r="A46" s="35" t="s">
        <v>58</v>
      </c>
      <c r="E46" s="40" t="s">
        <v>2239</v>
      </c>
    </row>
    <row r="47" spans="1:5" ht="369.75">
      <c r="A47" t="s">
        <v>60</v>
      </c>
      <c r="E47" s="39" t="s">
        <v>2240</v>
      </c>
    </row>
    <row r="48" spans="1:16" ht="12.75">
      <c r="A48" t="s">
        <v>50</v>
      </c>
      <c s="34" t="s">
        <v>67</v>
      </c>
      <c s="34" t="s">
        <v>2241</v>
      </c>
      <c s="35" t="s">
        <v>59</v>
      </c>
      <c s="6" t="s">
        <v>2242</v>
      </c>
      <c s="36" t="s">
        <v>84</v>
      </c>
      <c s="37">
        <v>1.1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2212</v>
      </c>
      <c>
        <f>(M48*21)/100</f>
      </c>
      <c t="s">
        <v>28</v>
      </c>
    </row>
    <row r="49" spans="1:5" ht="12.75">
      <c r="A49" s="35" t="s">
        <v>56</v>
      </c>
      <c r="E49" s="39" t="s">
        <v>59</v>
      </c>
    </row>
    <row r="50" spans="1:5" ht="38.25">
      <c r="A50" s="35" t="s">
        <v>58</v>
      </c>
      <c r="E50" s="40" t="s">
        <v>2243</v>
      </c>
    </row>
    <row r="51" spans="1:5" ht="369.75">
      <c r="A51" t="s">
        <v>60</v>
      </c>
      <c r="E51" s="39" t="s">
        <v>2240</v>
      </c>
    </row>
    <row r="52" spans="1:16" ht="12.75">
      <c r="A52" t="s">
        <v>50</v>
      </c>
      <c s="34" t="s">
        <v>90</v>
      </c>
      <c s="34" t="s">
        <v>2244</v>
      </c>
      <c s="35" t="s">
        <v>59</v>
      </c>
      <c s="6" t="s">
        <v>2245</v>
      </c>
      <c s="36" t="s">
        <v>84</v>
      </c>
      <c s="37">
        <v>2.2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2212</v>
      </c>
      <c>
        <f>(M52*21)/100</f>
      </c>
      <c t="s">
        <v>28</v>
      </c>
    </row>
    <row r="53" spans="1:5" ht="12.75">
      <c r="A53" s="35" t="s">
        <v>56</v>
      </c>
      <c r="E53" s="39" t="s">
        <v>59</v>
      </c>
    </row>
    <row r="54" spans="1:5" ht="25.5">
      <c r="A54" s="35" t="s">
        <v>58</v>
      </c>
      <c r="E54" s="40" t="s">
        <v>2246</v>
      </c>
    </row>
    <row r="55" spans="1:5" ht="102">
      <c r="A55" t="s">
        <v>60</v>
      </c>
      <c r="E55" s="39" t="s">
        <v>2247</v>
      </c>
    </row>
    <row r="56" spans="1:13" ht="12.75">
      <c r="A56" t="s">
        <v>47</v>
      </c>
      <c r="C56" s="31" t="s">
        <v>79</v>
      </c>
      <c r="E56" s="33" t="s">
        <v>80</v>
      </c>
      <c r="J56" s="32">
        <f>0</f>
      </c>
      <c s="32">
        <f>0</f>
      </c>
      <c s="32">
        <f>0+L57+L61</f>
      </c>
      <c s="32">
        <f>0+M57+M61</f>
      </c>
    </row>
    <row r="57" spans="1:16" ht="12.75">
      <c r="A57" t="s">
        <v>50</v>
      </c>
      <c s="34" t="s">
        <v>95</v>
      </c>
      <c s="34" t="s">
        <v>2248</v>
      </c>
      <c s="35" t="s">
        <v>59</v>
      </c>
      <c s="6" t="s">
        <v>2249</v>
      </c>
      <c s="36" t="s">
        <v>84</v>
      </c>
      <c s="37">
        <v>35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2212</v>
      </c>
      <c>
        <f>(M57*21)/100</f>
      </c>
      <c t="s">
        <v>28</v>
      </c>
    </row>
    <row r="58" spans="1:5" ht="12.75">
      <c r="A58" s="35" t="s">
        <v>56</v>
      </c>
      <c r="E58" s="39" t="s">
        <v>59</v>
      </c>
    </row>
    <row r="59" spans="1:5" ht="12.75">
      <c r="A59" s="35" t="s">
        <v>58</v>
      </c>
      <c r="E59" s="40" t="s">
        <v>2250</v>
      </c>
    </row>
    <row r="60" spans="1:5" ht="89.25">
      <c r="A60" t="s">
        <v>60</v>
      </c>
      <c r="E60" s="39" t="s">
        <v>2251</v>
      </c>
    </row>
    <row r="61" spans="1:16" ht="25.5">
      <c r="A61" t="s">
        <v>50</v>
      </c>
      <c s="34" t="s">
        <v>101</v>
      </c>
      <c s="34" t="s">
        <v>115</v>
      </c>
      <c s="35" t="s">
        <v>59</v>
      </c>
      <c s="6" t="s">
        <v>116</v>
      </c>
      <c s="36" t="s">
        <v>93</v>
      </c>
      <c s="37">
        <v>400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2212</v>
      </c>
      <c>
        <f>(M61*21)/100</f>
      </c>
      <c t="s">
        <v>28</v>
      </c>
    </row>
    <row r="62" spans="1:5" ht="12.75">
      <c r="A62" s="35" t="s">
        <v>56</v>
      </c>
      <c r="E62" s="39" t="s">
        <v>59</v>
      </c>
    </row>
    <row r="63" spans="1:5" ht="12.75">
      <c r="A63" s="35" t="s">
        <v>58</v>
      </c>
      <c r="E63" s="40" t="s">
        <v>2252</v>
      </c>
    </row>
    <row r="64" spans="1:5" ht="102">
      <c r="A64" t="s">
        <v>60</v>
      </c>
      <c r="E64" s="39" t="s">
        <v>2253</v>
      </c>
    </row>
    <row r="65" spans="1:13" ht="12.75">
      <c r="A65" t="s">
        <v>47</v>
      </c>
      <c r="C65" s="31" t="s">
        <v>87</v>
      </c>
      <c r="E65" s="33" t="s">
        <v>122</v>
      </c>
      <c r="J65" s="32">
        <f>0</f>
      </c>
      <c s="32">
        <f>0</f>
      </c>
      <c s="32">
        <f>0+L66</f>
      </c>
      <c s="32">
        <f>0+M66</f>
      </c>
    </row>
    <row r="66" spans="1:16" ht="12.75">
      <c r="A66" t="s">
        <v>50</v>
      </c>
      <c s="34" t="s">
        <v>106</v>
      </c>
      <c s="34" t="s">
        <v>2254</v>
      </c>
      <c s="35" t="s">
        <v>59</v>
      </c>
      <c s="6" t="s">
        <v>2255</v>
      </c>
      <c s="36" t="s">
        <v>93</v>
      </c>
      <c s="37">
        <v>195.5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2212</v>
      </c>
      <c>
        <f>(M66*21)/100</f>
      </c>
      <c t="s">
        <v>28</v>
      </c>
    </row>
    <row r="67" spans="1:5" ht="12.75">
      <c r="A67" s="35" t="s">
        <v>56</v>
      </c>
      <c r="E67" s="39" t="s">
        <v>59</v>
      </c>
    </row>
    <row r="68" spans="1:5" ht="25.5">
      <c r="A68" s="35" t="s">
        <v>58</v>
      </c>
      <c r="E68" s="40" t="s">
        <v>2256</v>
      </c>
    </row>
    <row r="69" spans="1:5" ht="89.25">
      <c r="A69" t="s">
        <v>60</v>
      </c>
      <c r="E69" s="39" t="s">
        <v>2257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8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306</v>
      </c>
      <c r="E4" s="26" t="s">
        <v>307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COUNTIFS(L8:L81,"=0",A8:A81,"P")+COUNTIFS(L8:L81,"",A8:A81,"P")+SUM(Q8:Q81)</f>
      </c>
    </row>
    <row r="8" spans="1:13" ht="12.75">
      <c r="A8" t="s">
        <v>45</v>
      </c>
      <c r="C8" s="28" t="s">
        <v>2260</v>
      </c>
      <c r="E8" s="30" t="s">
        <v>2259</v>
      </c>
      <c r="J8" s="29">
        <f>0+J9+J18+J31+J52+J57+J62+J75+J80</f>
      </c>
      <c s="29">
        <f>0+K9+K18+K31+K52+K57+K62+K75+K80</f>
      </c>
      <c s="29">
        <f>0+L9+L18+L31+L52+L57+L62+L75+L80</f>
      </c>
      <c s="29">
        <f>0+M9+M18+M31+M52+M57+M62+M75+M80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50</v>
      </c>
      <c s="34" t="s">
        <v>123</v>
      </c>
      <c s="34" t="s">
        <v>366</v>
      </c>
      <c s="35" t="s">
        <v>367</v>
      </c>
      <c s="6" t="s">
        <v>368</v>
      </c>
      <c s="36" t="s">
        <v>54</v>
      </c>
      <c s="37">
        <v>381.12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2261</v>
      </c>
    </row>
    <row r="12" spans="1:5" ht="12.75">
      <c r="A12" s="35" t="s">
        <v>58</v>
      </c>
      <c r="E12" s="40" t="s">
        <v>2262</v>
      </c>
    </row>
    <row r="13" spans="1:5" ht="127.5">
      <c r="A13" t="s">
        <v>60</v>
      </c>
      <c r="E13" s="39" t="s">
        <v>2209</v>
      </c>
    </row>
    <row r="14" spans="1:16" ht="25.5">
      <c r="A14" t="s">
        <v>50</v>
      </c>
      <c s="34" t="s">
        <v>118</v>
      </c>
      <c s="34" t="s">
        <v>63</v>
      </c>
      <c s="35" t="s">
        <v>64</v>
      </c>
      <c s="6" t="s">
        <v>2263</v>
      </c>
      <c s="36" t="s">
        <v>54</v>
      </c>
      <c s="37">
        <v>8.5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12.75">
      <c r="A15" s="35" t="s">
        <v>56</v>
      </c>
      <c r="E15" s="39" t="s">
        <v>2261</v>
      </c>
    </row>
    <row r="16" spans="1:5" ht="25.5">
      <c r="A16" s="35" t="s">
        <v>58</v>
      </c>
      <c r="E16" s="40" t="s">
        <v>2264</v>
      </c>
    </row>
    <row r="17" spans="1:5" ht="127.5">
      <c r="A17" t="s">
        <v>60</v>
      </c>
      <c r="E17" s="39" t="s">
        <v>2209</v>
      </c>
    </row>
    <row r="18" spans="1:13" ht="12.75">
      <c r="A18" t="s">
        <v>47</v>
      </c>
      <c r="C18" s="31" t="s">
        <v>123</v>
      </c>
      <c r="E18" s="33" t="s">
        <v>545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50</v>
      </c>
      <c s="34" t="s">
        <v>28</v>
      </c>
      <c s="34" t="s">
        <v>2265</v>
      </c>
      <c s="35" t="s">
        <v>59</v>
      </c>
      <c s="6" t="s">
        <v>2266</v>
      </c>
      <c s="36" t="s">
        <v>84</v>
      </c>
      <c s="37">
        <v>184.6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2212</v>
      </c>
      <c>
        <f>(M19*21)/100</f>
      </c>
      <c t="s">
        <v>28</v>
      </c>
    </row>
    <row r="20" spans="1:5" ht="12.75">
      <c r="A20" s="35" t="s">
        <v>56</v>
      </c>
      <c r="E20" s="39" t="s">
        <v>59</v>
      </c>
    </row>
    <row r="21" spans="1:5" ht="25.5">
      <c r="A21" s="35" t="s">
        <v>58</v>
      </c>
      <c r="E21" s="40" t="s">
        <v>2267</v>
      </c>
    </row>
    <row r="22" spans="1:5" ht="318.75">
      <c r="A22" t="s">
        <v>60</v>
      </c>
      <c r="E22" s="39" t="s">
        <v>2268</v>
      </c>
    </row>
    <row r="23" spans="1:16" ht="12.75">
      <c r="A23" t="s">
        <v>50</v>
      </c>
      <c s="34" t="s">
        <v>26</v>
      </c>
      <c s="34" t="s">
        <v>2269</v>
      </c>
      <c s="35" t="s">
        <v>59</v>
      </c>
      <c s="6" t="s">
        <v>2270</v>
      </c>
      <c s="36" t="s">
        <v>84</v>
      </c>
      <c s="37">
        <v>5.96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2212</v>
      </c>
      <c>
        <f>(M23*21)/100</f>
      </c>
      <c t="s">
        <v>28</v>
      </c>
    </row>
    <row r="24" spans="1:5" ht="12.75">
      <c r="A24" s="35" t="s">
        <v>56</v>
      </c>
      <c r="E24" s="39" t="s">
        <v>59</v>
      </c>
    </row>
    <row r="25" spans="1:5" ht="25.5">
      <c r="A25" s="35" t="s">
        <v>58</v>
      </c>
      <c r="E25" s="40" t="s">
        <v>2271</v>
      </c>
    </row>
    <row r="26" spans="1:5" ht="318.75">
      <c r="A26" t="s">
        <v>60</v>
      </c>
      <c r="E26" s="39" t="s">
        <v>2272</v>
      </c>
    </row>
    <row r="27" spans="1:16" ht="12.75">
      <c r="A27" t="s">
        <v>50</v>
      </c>
      <c s="34" t="s">
        <v>160</v>
      </c>
      <c s="34" t="s">
        <v>2223</v>
      </c>
      <c s="35" t="s">
        <v>59</v>
      </c>
      <c s="6" t="s">
        <v>2224</v>
      </c>
      <c s="36" t="s">
        <v>84</v>
      </c>
      <c s="37">
        <v>25.56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2212</v>
      </c>
      <c>
        <f>(M27*21)/100</f>
      </c>
      <c t="s">
        <v>28</v>
      </c>
    </row>
    <row r="28" spans="1:5" ht="12.75">
      <c r="A28" s="35" t="s">
        <v>56</v>
      </c>
      <c r="E28" s="39" t="s">
        <v>59</v>
      </c>
    </row>
    <row r="29" spans="1:5" ht="25.5">
      <c r="A29" s="35" t="s">
        <v>58</v>
      </c>
      <c r="E29" s="40" t="s">
        <v>2273</v>
      </c>
    </row>
    <row r="30" spans="1:5" ht="229.5">
      <c r="A30" t="s">
        <v>60</v>
      </c>
      <c r="E30" s="39" t="s">
        <v>2226</v>
      </c>
    </row>
    <row r="31" spans="1:13" ht="12.75">
      <c r="A31" t="s">
        <v>47</v>
      </c>
      <c r="C31" s="31" t="s">
        <v>28</v>
      </c>
      <c r="E31" s="33" t="s">
        <v>2274</v>
      </c>
      <c r="J31" s="32">
        <f>0</f>
      </c>
      <c s="32">
        <f>0</f>
      </c>
      <c s="32">
        <f>0+L32+L36+L40+L44+L48</f>
      </c>
      <c s="32">
        <f>0+M32+M36+M40+M44+M48</f>
      </c>
    </row>
    <row r="32" spans="1:16" ht="12.75">
      <c r="A32" t="s">
        <v>50</v>
      </c>
      <c s="34" t="s">
        <v>79</v>
      </c>
      <c s="34" t="s">
        <v>2275</v>
      </c>
      <c s="35" t="s">
        <v>59</v>
      </c>
      <c s="6" t="s">
        <v>2276</v>
      </c>
      <c s="36" t="s">
        <v>93</v>
      </c>
      <c s="37">
        <v>172.8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2212</v>
      </c>
      <c>
        <f>(M32*21)/100</f>
      </c>
      <c t="s">
        <v>28</v>
      </c>
    </row>
    <row r="33" spans="1:5" ht="12.75">
      <c r="A33" s="35" t="s">
        <v>56</v>
      </c>
      <c r="E33" s="39" t="s">
        <v>59</v>
      </c>
    </row>
    <row r="34" spans="1:5" ht="12.75">
      <c r="A34" s="35" t="s">
        <v>58</v>
      </c>
      <c r="E34" s="40" t="s">
        <v>2277</v>
      </c>
    </row>
    <row r="35" spans="1:5" ht="51">
      <c r="A35" t="s">
        <v>60</v>
      </c>
      <c r="E35" s="39" t="s">
        <v>2278</v>
      </c>
    </row>
    <row r="36" spans="1:16" ht="12.75">
      <c r="A36" t="s">
        <v>50</v>
      </c>
      <c s="34" t="s">
        <v>27</v>
      </c>
      <c s="34" t="s">
        <v>2279</v>
      </c>
      <c s="35" t="s">
        <v>59</v>
      </c>
      <c s="6" t="s">
        <v>2280</v>
      </c>
      <c s="36" t="s">
        <v>54</v>
      </c>
      <c s="37">
        <v>1.16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2212</v>
      </c>
      <c>
        <f>(M36*21)/100</f>
      </c>
      <c t="s">
        <v>28</v>
      </c>
    </row>
    <row r="37" spans="1:5" ht="12.75">
      <c r="A37" s="35" t="s">
        <v>56</v>
      </c>
      <c r="E37" s="39" t="s">
        <v>59</v>
      </c>
    </row>
    <row r="38" spans="1:5" ht="63.75">
      <c r="A38" s="35" t="s">
        <v>58</v>
      </c>
      <c r="E38" s="40" t="s">
        <v>2281</v>
      </c>
    </row>
    <row r="39" spans="1:5" ht="12.75">
      <c r="A39" t="s">
        <v>60</v>
      </c>
      <c r="E39" s="39" t="s">
        <v>59</v>
      </c>
    </row>
    <row r="40" spans="1:16" ht="25.5">
      <c r="A40" t="s">
        <v>50</v>
      </c>
      <c s="34" t="s">
        <v>62</v>
      </c>
      <c s="34" t="s">
        <v>2282</v>
      </c>
      <c s="35" t="s">
        <v>59</v>
      </c>
      <c s="6" t="s">
        <v>2283</v>
      </c>
      <c s="36" t="s">
        <v>93</v>
      </c>
      <c s="37">
        <v>180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2212</v>
      </c>
      <c>
        <f>(M40*21)/100</f>
      </c>
      <c t="s">
        <v>28</v>
      </c>
    </row>
    <row r="41" spans="1:5" ht="12.75">
      <c r="A41" s="35" t="s">
        <v>56</v>
      </c>
      <c r="E41" s="39" t="s">
        <v>59</v>
      </c>
    </row>
    <row r="42" spans="1:5" ht="25.5">
      <c r="A42" s="35" t="s">
        <v>58</v>
      </c>
      <c r="E42" s="40" t="s">
        <v>2284</v>
      </c>
    </row>
    <row r="43" spans="1:5" ht="63.75">
      <c r="A43" t="s">
        <v>60</v>
      </c>
      <c r="E43" s="39" t="s">
        <v>2285</v>
      </c>
    </row>
    <row r="44" spans="1:16" ht="12.75">
      <c r="A44" t="s">
        <v>50</v>
      </c>
      <c s="34" t="s">
        <v>81</v>
      </c>
      <c s="34" t="s">
        <v>2286</v>
      </c>
      <c s="35" t="s">
        <v>59</v>
      </c>
      <c s="6" t="s">
        <v>2287</v>
      </c>
      <c s="36" t="s">
        <v>84</v>
      </c>
      <c s="37">
        <v>1.534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2212</v>
      </c>
      <c>
        <f>(M44*21)/100</f>
      </c>
      <c t="s">
        <v>28</v>
      </c>
    </row>
    <row r="45" spans="1:5" ht="12.75">
      <c r="A45" s="35" t="s">
        <v>56</v>
      </c>
      <c r="E45" s="39" t="s">
        <v>59</v>
      </c>
    </row>
    <row r="46" spans="1:5" ht="25.5">
      <c r="A46" s="35" t="s">
        <v>58</v>
      </c>
      <c r="E46" s="40" t="s">
        <v>2288</v>
      </c>
    </row>
    <row r="47" spans="1:5" ht="89.25">
      <c r="A47" t="s">
        <v>60</v>
      </c>
      <c r="E47" s="39" t="s">
        <v>2289</v>
      </c>
    </row>
    <row r="48" spans="1:16" ht="12.75">
      <c r="A48" t="s">
        <v>50</v>
      </c>
      <c s="34" t="s">
        <v>87</v>
      </c>
      <c s="34" t="s">
        <v>2290</v>
      </c>
      <c s="35" t="s">
        <v>59</v>
      </c>
      <c s="6" t="s">
        <v>2291</v>
      </c>
      <c s="36" t="s">
        <v>173</v>
      </c>
      <c s="37">
        <v>781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2212</v>
      </c>
      <c>
        <f>(M48*21)/100</f>
      </c>
      <c t="s">
        <v>28</v>
      </c>
    </row>
    <row r="49" spans="1:5" ht="12.75">
      <c r="A49" s="35" t="s">
        <v>56</v>
      </c>
      <c r="E49" s="39" t="s">
        <v>2292</v>
      </c>
    </row>
    <row r="50" spans="1:5" ht="12.75">
      <c r="A50" s="35" t="s">
        <v>58</v>
      </c>
      <c r="E50" s="40" t="s">
        <v>2293</v>
      </c>
    </row>
    <row r="51" spans="1:5" ht="12.75">
      <c r="A51" t="s">
        <v>60</v>
      </c>
      <c r="E51" s="39" t="s">
        <v>59</v>
      </c>
    </row>
    <row r="52" spans="1:13" ht="12.75">
      <c r="A52" t="s">
        <v>47</v>
      </c>
      <c r="C52" s="31" t="s">
        <v>26</v>
      </c>
      <c r="E52" s="33" t="s">
        <v>2294</v>
      </c>
      <c r="J52" s="32">
        <f>0</f>
      </c>
      <c s="32">
        <f>0</f>
      </c>
      <c s="32">
        <f>0+L53</f>
      </c>
      <c s="32">
        <f>0+M53</f>
      </c>
    </row>
    <row r="53" spans="1:16" ht="12.75">
      <c r="A53" t="s">
        <v>50</v>
      </c>
      <c s="34" t="s">
        <v>67</v>
      </c>
      <c s="34" t="s">
        <v>2295</v>
      </c>
      <c s="35" t="s">
        <v>59</v>
      </c>
      <c s="6" t="s">
        <v>2296</v>
      </c>
      <c s="36" t="s">
        <v>84</v>
      </c>
      <c s="37">
        <v>17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2212</v>
      </c>
      <c>
        <f>(M53*21)/100</f>
      </c>
      <c t="s">
        <v>28</v>
      </c>
    </row>
    <row r="54" spans="1:5" ht="12.75">
      <c r="A54" s="35" t="s">
        <v>56</v>
      </c>
      <c r="E54" s="39" t="s">
        <v>59</v>
      </c>
    </row>
    <row r="55" spans="1:5" ht="25.5">
      <c r="A55" s="35" t="s">
        <v>58</v>
      </c>
      <c r="E55" s="40" t="s">
        <v>2297</v>
      </c>
    </row>
    <row r="56" spans="1:5" ht="229.5">
      <c r="A56" t="s">
        <v>60</v>
      </c>
      <c r="E56" s="39" t="s">
        <v>2298</v>
      </c>
    </row>
    <row r="57" spans="1:13" ht="12.75">
      <c r="A57" t="s">
        <v>47</v>
      </c>
      <c r="C57" s="31" t="s">
        <v>160</v>
      </c>
      <c r="E57" s="33" t="s">
        <v>394</v>
      </c>
      <c r="J57" s="32">
        <f>0</f>
      </c>
      <c s="32">
        <f>0</f>
      </c>
      <c s="32">
        <f>0+L58</f>
      </c>
      <c s="32">
        <f>0+M58</f>
      </c>
    </row>
    <row r="58" spans="1:16" ht="12.75">
      <c r="A58" t="s">
        <v>50</v>
      </c>
      <c s="34" t="s">
        <v>90</v>
      </c>
      <c s="34" t="s">
        <v>2237</v>
      </c>
      <c s="35" t="s">
        <v>59</v>
      </c>
      <c s="6" t="s">
        <v>2238</v>
      </c>
      <c s="36" t="s">
        <v>84</v>
      </c>
      <c s="37">
        <v>4.291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2212</v>
      </c>
      <c>
        <f>(M58*21)/100</f>
      </c>
      <c t="s">
        <v>28</v>
      </c>
    </row>
    <row r="59" spans="1:5" ht="12.75">
      <c r="A59" s="35" t="s">
        <v>56</v>
      </c>
      <c r="E59" s="39" t="s">
        <v>59</v>
      </c>
    </row>
    <row r="60" spans="1:5" ht="25.5">
      <c r="A60" s="35" t="s">
        <v>58</v>
      </c>
      <c r="E60" s="40" t="s">
        <v>2299</v>
      </c>
    </row>
    <row r="61" spans="1:5" ht="369.75">
      <c r="A61" t="s">
        <v>60</v>
      </c>
      <c r="E61" s="39" t="s">
        <v>2240</v>
      </c>
    </row>
    <row r="62" spans="1:13" ht="12.75">
      <c r="A62" t="s">
        <v>47</v>
      </c>
      <c r="C62" s="31" t="s">
        <v>79</v>
      </c>
      <c r="E62" s="33" t="s">
        <v>80</v>
      </c>
      <c r="J62" s="32">
        <f>0</f>
      </c>
      <c s="32">
        <f>0</f>
      </c>
      <c s="32">
        <f>0+L63+L67+L71</f>
      </c>
      <c s="32">
        <f>0+M63+M67+M71</f>
      </c>
    </row>
    <row r="63" spans="1:16" ht="12.75">
      <c r="A63" t="s">
        <v>50</v>
      </c>
      <c s="34" t="s">
        <v>95</v>
      </c>
      <c s="34" t="s">
        <v>2248</v>
      </c>
      <c s="35" t="s">
        <v>59</v>
      </c>
      <c s="6" t="s">
        <v>2249</v>
      </c>
      <c s="36" t="s">
        <v>84</v>
      </c>
      <c s="37">
        <v>35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2212</v>
      </c>
      <c>
        <f>(M63*21)/100</f>
      </c>
      <c t="s">
        <v>28</v>
      </c>
    </row>
    <row r="64" spans="1:5" ht="12.75">
      <c r="A64" s="35" t="s">
        <v>56</v>
      </c>
      <c r="E64" s="39" t="s">
        <v>59</v>
      </c>
    </row>
    <row r="65" spans="1:5" ht="38.25">
      <c r="A65" s="35" t="s">
        <v>58</v>
      </c>
      <c r="E65" s="40" t="s">
        <v>2300</v>
      </c>
    </row>
    <row r="66" spans="1:5" ht="89.25">
      <c r="A66" t="s">
        <v>60</v>
      </c>
      <c r="E66" s="39" t="s">
        <v>2251</v>
      </c>
    </row>
    <row r="67" spans="1:16" ht="25.5">
      <c r="A67" t="s">
        <v>50</v>
      </c>
      <c s="34" t="s">
        <v>101</v>
      </c>
      <c s="34" t="s">
        <v>111</v>
      </c>
      <c s="35" t="s">
        <v>59</v>
      </c>
      <c s="6" t="s">
        <v>112</v>
      </c>
      <c s="36" t="s">
        <v>93</v>
      </c>
      <c s="37">
        <v>200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2212</v>
      </c>
      <c>
        <f>(M67*21)/100</f>
      </c>
      <c t="s">
        <v>28</v>
      </c>
    </row>
    <row r="68" spans="1:5" ht="12.75">
      <c r="A68" s="35" t="s">
        <v>56</v>
      </c>
      <c r="E68" s="39" t="s">
        <v>59</v>
      </c>
    </row>
    <row r="69" spans="1:5" ht="12.75">
      <c r="A69" s="35" t="s">
        <v>58</v>
      </c>
      <c r="E69" s="40" t="s">
        <v>2301</v>
      </c>
    </row>
    <row r="70" spans="1:5" ht="114.75">
      <c r="A70" t="s">
        <v>60</v>
      </c>
      <c r="E70" s="39" t="s">
        <v>2302</v>
      </c>
    </row>
    <row r="71" spans="1:16" ht="25.5">
      <c r="A71" t="s">
        <v>50</v>
      </c>
      <c s="34" t="s">
        <v>106</v>
      </c>
      <c s="34" t="s">
        <v>115</v>
      </c>
      <c s="35" t="s">
        <v>59</v>
      </c>
      <c s="6" t="s">
        <v>116</v>
      </c>
      <c s="36" t="s">
        <v>93</v>
      </c>
      <c s="37">
        <v>200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2212</v>
      </c>
      <c>
        <f>(M71*21)/100</f>
      </c>
      <c t="s">
        <v>28</v>
      </c>
    </row>
    <row r="72" spans="1:5" ht="12.75">
      <c r="A72" s="35" t="s">
        <v>56</v>
      </c>
      <c r="E72" s="39" t="s">
        <v>59</v>
      </c>
    </row>
    <row r="73" spans="1:5" ht="12.75">
      <c r="A73" s="35" t="s">
        <v>58</v>
      </c>
      <c r="E73" s="40" t="s">
        <v>2301</v>
      </c>
    </row>
    <row r="74" spans="1:5" ht="102">
      <c r="A74" t="s">
        <v>60</v>
      </c>
      <c r="E74" s="39" t="s">
        <v>2253</v>
      </c>
    </row>
    <row r="75" spans="1:13" ht="12.75">
      <c r="A75" t="s">
        <v>47</v>
      </c>
      <c r="C75" s="31" t="s">
        <v>81</v>
      </c>
      <c r="E75" s="33" t="s">
        <v>2303</v>
      </c>
      <c r="J75" s="32">
        <f>0</f>
      </c>
      <c s="32">
        <f>0</f>
      </c>
      <c s="32">
        <f>0+L76</f>
      </c>
      <c s="32">
        <f>0+M76</f>
      </c>
    </row>
    <row r="76" spans="1:16" ht="12.75">
      <c r="A76" t="s">
        <v>50</v>
      </c>
      <c s="34" t="s">
        <v>110</v>
      </c>
      <c s="34" t="s">
        <v>2304</v>
      </c>
      <c s="35" t="s">
        <v>59</v>
      </c>
      <c s="6" t="s">
        <v>2305</v>
      </c>
      <c s="36" t="s">
        <v>93</v>
      </c>
      <c s="37">
        <v>157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2212</v>
      </c>
      <c>
        <f>(M76*21)/100</f>
      </c>
      <c t="s">
        <v>28</v>
      </c>
    </row>
    <row r="77" spans="1:5" ht="12.75">
      <c r="A77" s="35" t="s">
        <v>56</v>
      </c>
      <c r="E77" s="39" t="s">
        <v>59</v>
      </c>
    </row>
    <row r="78" spans="1:5" ht="25.5">
      <c r="A78" s="35" t="s">
        <v>58</v>
      </c>
      <c r="E78" s="40" t="s">
        <v>2306</v>
      </c>
    </row>
    <row r="79" spans="1:5" ht="242.25">
      <c r="A79" t="s">
        <v>60</v>
      </c>
      <c r="E79" s="39" t="s">
        <v>2307</v>
      </c>
    </row>
    <row r="80" spans="1:13" ht="12.75">
      <c r="A80" t="s">
        <v>47</v>
      </c>
      <c r="C80" s="31" t="s">
        <v>87</v>
      </c>
      <c r="E80" s="33" t="s">
        <v>122</v>
      </c>
      <c r="J80" s="32">
        <f>0</f>
      </c>
      <c s="32">
        <f>0</f>
      </c>
      <c s="32">
        <f>0+L81</f>
      </c>
      <c s="32">
        <f>0+M81</f>
      </c>
    </row>
    <row r="81" spans="1:16" ht="12.75">
      <c r="A81" t="s">
        <v>50</v>
      </c>
      <c s="34" t="s">
        <v>114</v>
      </c>
      <c s="34" t="s">
        <v>2308</v>
      </c>
      <c s="35" t="s">
        <v>59</v>
      </c>
      <c s="6" t="s">
        <v>2309</v>
      </c>
      <c s="36" t="s">
        <v>84</v>
      </c>
      <c s="37">
        <v>3.4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2212</v>
      </c>
      <c>
        <f>(M81*21)/100</f>
      </c>
      <c t="s">
        <v>28</v>
      </c>
    </row>
    <row r="82" spans="1:5" ht="12.75">
      <c r="A82" s="35" t="s">
        <v>56</v>
      </c>
      <c r="E82" s="39" t="s">
        <v>59</v>
      </c>
    </row>
    <row r="83" spans="1:5" ht="25.5">
      <c r="A83" s="35" t="s">
        <v>58</v>
      </c>
      <c r="E83" s="40" t="s">
        <v>2310</v>
      </c>
    </row>
    <row r="84" spans="1:5" ht="114.75">
      <c r="A84" t="s">
        <v>60</v>
      </c>
      <c r="E84" s="39" t="s">
        <v>2311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COUNTIFS(L8:L80,"=0",A8:A80,"P")+COUNTIFS(L8:L80,"",A8:A80,"P")+SUM(Q8:Q80)</f>
      </c>
    </row>
    <row r="8" spans="1:13" ht="12.75">
      <c r="A8" t="s">
        <v>45</v>
      </c>
      <c r="C8" s="28" t="s">
        <v>46</v>
      </c>
      <c r="E8" s="30" t="s">
        <v>17</v>
      </c>
      <c r="J8" s="29">
        <f>0+J9+J26+J63</f>
      </c>
      <c s="29">
        <f>0+K9+K26+K63</f>
      </c>
      <c s="29">
        <f>0+L9+L26+L63</f>
      </c>
      <c s="29">
        <f>0+M9+M26+M63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50</v>
      </c>
      <c s="34" t="s">
        <v>27</v>
      </c>
      <c s="34" t="s">
        <v>51</v>
      </c>
      <c s="35" t="s">
        <v>52</v>
      </c>
      <c s="6" t="s">
        <v>53</v>
      </c>
      <c s="36" t="s">
        <v>54</v>
      </c>
      <c s="37">
        <v>0.007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59</v>
      </c>
    </row>
    <row r="13" spans="1:5" ht="63.75">
      <c r="A13" t="s">
        <v>60</v>
      </c>
      <c r="E13" s="39" t="s">
        <v>61</v>
      </c>
    </row>
    <row r="14" spans="1:16" ht="25.5">
      <c r="A14" t="s">
        <v>50</v>
      </c>
      <c s="34" t="s">
        <v>62</v>
      </c>
      <c s="34" t="s">
        <v>63</v>
      </c>
      <c s="35" t="s">
        <v>64</v>
      </c>
      <c s="6" t="s">
        <v>65</v>
      </c>
      <c s="36" t="s">
        <v>54</v>
      </c>
      <c s="37">
        <v>1.8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12.75">
      <c r="A15" s="35" t="s">
        <v>56</v>
      </c>
      <c r="E15" s="39" t="s">
        <v>57</v>
      </c>
    </row>
    <row r="16" spans="1:5" ht="12.75">
      <c r="A16" s="35" t="s">
        <v>58</v>
      </c>
      <c r="E16" s="40" t="s">
        <v>59</v>
      </c>
    </row>
    <row r="17" spans="1:5" ht="63.75">
      <c r="A17" t="s">
        <v>60</v>
      </c>
      <c r="E17" s="39" t="s">
        <v>66</v>
      </c>
    </row>
    <row r="18" spans="1:16" ht="25.5">
      <c r="A18" t="s">
        <v>50</v>
      </c>
      <c s="34" t="s">
        <v>67</v>
      </c>
      <c s="34" t="s">
        <v>68</v>
      </c>
      <c s="35" t="s">
        <v>69</v>
      </c>
      <c s="6" t="s">
        <v>70</v>
      </c>
      <c s="36" t="s">
        <v>54</v>
      </c>
      <c s="37">
        <v>61.56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12.75">
      <c r="A19" s="35" t="s">
        <v>56</v>
      </c>
      <c r="E19" s="39" t="s">
        <v>57</v>
      </c>
    </row>
    <row r="20" spans="1:5" ht="12.75">
      <c r="A20" s="35" t="s">
        <v>58</v>
      </c>
      <c r="E20" s="40" t="s">
        <v>71</v>
      </c>
    </row>
    <row r="21" spans="1:5" ht="63.75">
      <c r="A21" t="s">
        <v>60</v>
      </c>
      <c r="E21" s="39" t="s">
        <v>72</v>
      </c>
    </row>
    <row r="22" spans="1:16" ht="25.5">
      <c r="A22" t="s">
        <v>50</v>
      </c>
      <c s="34" t="s">
        <v>73</v>
      </c>
      <c s="34" t="s">
        <v>74</v>
      </c>
      <c s="35" t="s">
        <v>59</v>
      </c>
      <c s="6" t="s">
        <v>75</v>
      </c>
      <c s="36" t="s">
        <v>76</v>
      </c>
      <c s="37">
        <v>0.664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12.75">
      <c r="A23" s="35" t="s">
        <v>56</v>
      </c>
      <c r="E23" s="39" t="s">
        <v>59</v>
      </c>
    </row>
    <row r="24" spans="1:5" ht="12.75">
      <c r="A24" s="35" t="s">
        <v>58</v>
      </c>
      <c r="E24" s="40" t="s">
        <v>77</v>
      </c>
    </row>
    <row r="25" spans="1:5" ht="76.5">
      <c r="A25" t="s">
        <v>60</v>
      </c>
      <c r="E25" s="39" t="s">
        <v>78</v>
      </c>
    </row>
    <row r="26" spans="1:13" ht="12.75">
      <c r="A26" t="s">
        <v>47</v>
      </c>
      <c r="C26" s="31" t="s">
        <v>79</v>
      </c>
      <c r="E26" s="33" t="s">
        <v>80</v>
      </c>
      <c r="J26" s="32">
        <f>0</f>
      </c>
      <c s="32">
        <f>0</f>
      </c>
      <c s="32">
        <f>0+L27+L31+L35+L39+L43+L47+L51+L55+L59</f>
      </c>
      <c s="32">
        <f>0+M27+M31+M35+M39+M43+M47+M51+M55+M59</f>
      </c>
    </row>
    <row r="27" spans="1:16" ht="12.75">
      <c r="A27" t="s">
        <v>50</v>
      </c>
      <c s="34" t="s">
        <v>81</v>
      </c>
      <c s="34" t="s">
        <v>82</v>
      </c>
      <c s="35" t="s">
        <v>59</v>
      </c>
      <c s="6" t="s">
        <v>83</v>
      </c>
      <c s="36" t="s">
        <v>84</v>
      </c>
      <c s="37">
        <v>108.4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85</v>
      </c>
      <c>
        <f>(M27*21)/100</f>
      </c>
      <c t="s">
        <v>28</v>
      </c>
    </row>
    <row r="28" spans="1:5" ht="12.75">
      <c r="A28" s="35" t="s">
        <v>56</v>
      </c>
      <c r="E28" s="39" t="s">
        <v>59</v>
      </c>
    </row>
    <row r="29" spans="1:5" ht="12.75">
      <c r="A29" s="35" t="s">
        <v>58</v>
      </c>
      <c r="E29" s="40" t="s">
        <v>59</v>
      </c>
    </row>
    <row r="30" spans="1:5" ht="89.25">
      <c r="A30" t="s">
        <v>60</v>
      </c>
      <c r="E30" s="39" t="s">
        <v>86</v>
      </c>
    </row>
    <row r="31" spans="1:16" ht="12.75">
      <c r="A31" t="s">
        <v>50</v>
      </c>
      <c s="34" t="s">
        <v>87</v>
      </c>
      <c s="34" t="s">
        <v>88</v>
      </c>
      <c s="35" t="s">
        <v>59</v>
      </c>
      <c s="6" t="s">
        <v>89</v>
      </c>
      <c s="36" t="s">
        <v>84</v>
      </c>
      <c s="37">
        <v>46.5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85</v>
      </c>
      <c>
        <f>(M31*21)/100</f>
      </c>
      <c t="s">
        <v>28</v>
      </c>
    </row>
    <row r="32" spans="1:5" ht="12.75">
      <c r="A32" s="35" t="s">
        <v>56</v>
      </c>
      <c r="E32" s="39" t="s">
        <v>59</v>
      </c>
    </row>
    <row r="33" spans="1:5" ht="12.75">
      <c r="A33" s="35" t="s">
        <v>58</v>
      </c>
      <c r="E33" s="40" t="s">
        <v>59</v>
      </c>
    </row>
    <row r="34" spans="1:5" ht="89.25">
      <c r="A34" t="s">
        <v>60</v>
      </c>
      <c r="E34" s="39" t="s">
        <v>86</v>
      </c>
    </row>
    <row r="35" spans="1:16" ht="25.5">
      <c r="A35" t="s">
        <v>50</v>
      </c>
      <c s="34" t="s">
        <v>90</v>
      </c>
      <c s="34" t="s">
        <v>91</v>
      </c>
      <c s="35" t="s">
        <v>59</v>
      </c>
      <c s="6" t="s">
        <v>92</v>
      </c>
      <c s="36" t="s">
        <v>93</v>
      </c>
      <c s="37">
        <v>64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85</v>
      </c>
      <c>
        <f>(M35*21)/100</f>
      </c>
      <c t="s">
        <v>28</v>
      </c>
    </row>
    <row r="36" spans="1:5" ht="12.75">
      <c r="A36" s="35" t="s">
        <v>56</v>
      </c>
      <c r="E36" s="39" t="s">
        <v>59</v>
      </c>
    </row>
    <row r="37" spans="1:5" ht="12.75">
      <c r="A37" s="35" t="s">
        <v>58</v>
      </c>
      <c r="E37" s="40" t="s">
        <v>59</v>
      </c>
    </row>
    <row r="38" spans="1:5" ht="306">
      <c r="A38" t="s">
        <v>60</v>
      </c>
      <c r="E38" s="39" t="s">
        <v>94</v>
      </c>
    </row>
    <row r="39" spans="1:16" ht="25.5">
      <c r="A39" t="s">
        <v>50</v>
      </c>
      <c s="34" t="s">
        <v>95</v>
      </c>
      <c s="34" t="s">
        <v>96</v>
      </c>
      <c s="35" t="s">
        <v>59</v>
      </c>
      <c s="6" t="s">
        <v>97</v>
      </c>
      <c s="36" t="s">
        <v>98</v>
      </c>
      <c s="37">
        <v>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28</v>
      </c>
    </row>
    <row r="40" spans="1:5" ht="12.75">
      <c r="A40" s="35" t="s">
        <v>56</v>
      </c>
      <c r="E40" s="39" t="s">
        <v>99</v>
      </c>
    </row>
    <row r="41" spans="1:5" ht="12.75">
      <c r="A41" s="35" t="s">
        <v>58</v>
      </c>
      <c r="E41" s="40" t="s">
        <v>59</v>
      </c>
    </row>
    <row r="42" spans="1:5" ht="63.75">
      <c r="A42" t="s">
        <v>60</v>
      </c>
      <c r="E42" s="39" t="s">
        <v>100</v>
      </c>
    </row>
    <row r="43" spans="1:16" ht="12.75">
      <c r="A43" t="s">
        <v>50</v>
      </c>
      <c s="34" t="s">
        <v>101</v>
      </c>
      <c s="34" t="s">
        <v>102</v>
      </c>
      <c s="35" t="s">
        <v>59</v>
      </c>
      <c s="6" t="s">
        <v>103</v>
      </c>
      <c s="36" t="s">
        <v>104</v>
      </c>
      <c s="37">
        <v>22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28</v>
      </c>
    </row>
    <row r="44" spans="1:5" ht="12.75">
      <c r="A44" s="35" t="s">
        <v>56</v>
      </c>
      <c r="E44" s="39" t="s">
        <v>59</v>
      </c>
    </row>
    <row r="45" spans="1:5" ht="12.75">
      <c r="A45" s="35" t="s">
        <v>58</v>
      </c>
      <c r="E45" s="40" t="s">
        <v>59</v>
      </c>
    </row>
    <row r="46" spans="1:5" ht="63.75">
      <c r="A46" t="s">
        <v>60</v>
      </c>
      <c r="E46" s="39" t="s">
        <v>105</v>
      </c>
    </row>
    <row r="47" spans="1:16" ht="12.75">
      <c r="A47" t="s">
        <v>50</v>
      </c>
      <c s="34" t="s">
        <v>106</v>
      </c>
      <c s="34" t="s">
        <v>107</v>
      </c>
      <c s="35" t="s">
        <v>59</v>
      </c>
      <c s="6" t="s">
        <v>108</v>
      </c>
      <c s="36" t="s">
        <v>98</v>
      </c>
      <c s="37">
        <v>12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85</v>
      </c>
      <c>
        <f>(M47*21)/100</f>
      </c>
      <c t="s">
        <v>28</v>
      </c>
    </row>
    <row r="48" spans="1:5" ht="12.75">
      <c r="A48" s="35" t="s">
        <v>56</v>
      </c>
      <c r="E48" s="39" t="s">
        <v>59</v>
      </c>
    </row>
    <row r="49" spans="1:5" ht="12.75">
      <c r="A49" s="35" t="s">
        <v>58</v>
      </c>
      <c r="E49" s="40" t="s">
        <v>59</v>
      </c>
    </row>
    <row r="50" spans="1:5" ht="255">
      <c r="A50" t="s">
        <v>60</v>
      </c>
      <c r="E50" s="39" t="s">
        <v>109</v>
      </c>
    </row>
    <row r="51" spans="1:16" ht="25.5">
      <c r="A51" t="s">
        <v>50</v>
      </c>
      <c s="34" t="s">
        <v>110</v>
      </c>
      <c s="34" t="s">
        <v>111</v>
      </c>
      <c s="35" t="s">
        <v>59</v>
      </c>
      <c s="6" t="s">
        <v>112</v>
      </c>
      <c s="36" t="s">
        <v>93</v>
      </c>
      <c s="37">
        <v>300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85</v>
      </c>
      <c>
        <f>(M51*21)/100</f>
      </c>
      <c t="s">
        <v>28</v>
      </c>
    </row>
    <row r="52" spans="1:5" ht="12.75">
      <c r="A52" s="35" t="s">
        <v>56</v>
      </c>
      <c r="E52" s="39" t="s">
        <v>59</v>
      </c>
    </row>
    <row r="53" spans="1:5" ht="12.75">
      <c r="A53" s="35" t="s">
        <v>58</v>
      </c>
      <c r="E53" s="40" t="s">
        <v>59</v>
      </c>
    </row>
    <row r="54" spans="1:5" ht="114.75">
      <c r="A54" t="s">
        <v>60</v>
      </c>
      <c r="E54" s="39" t="s">
        <v>113</v>
      </c>
    </row>
    <row r="55" spans="1:16" ht="25.5">
      <c r="A55" t="s">
        <v>50</v>
      </c>
      <c s="34" t="s">
        <v>114</v>
      </c>
      <c s="34" t="s">
        <v>115</v>
      </c>
      <c s="35" t="s">
        <v>59</v>
      </c>
      <c s="6" t="s">
        <v>116</v>
      </c>
      <c s="36" t="s">
        <v>93</v>
      </c>
      <c s="37">
        <v>364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85</v>
      </c>
      <c>
        <f>(M55*21)/100</f>
      </c>
      <c t="s">
        <v>28</v>
      </c>
    </row>
    <row r="56" spans="1:5" ht="12.75">
      <c r="A56" s="35" t="s">
        <v>56</v>
      </c>
      <c r="E56" s="39" t="s">
        <v>59</v>
      </c>
    </row>
    <row r="57" spans="1:5" ht="12.75">
      <c r="A57" s="35" t="s">
        <v>58</v>
      </c>
      <c r="E57" s="40" t="s">
        <v>59</v>
      </c>
    </row>
    <row r="58" spans="1:5" ht="102">
      <c r="A58" t="s">
        <v>60</v>
      </c>
      <c r="E58" s="39" t="s">
        <v>117</v>
      </c>
    </row>
    <row r="59" spans="1:16" ht="25.5">
      <c r="A59" t="s">
        <v>50</v>
      </c>
      <c s="34" t="s">
        <v>118</v>
      </c>
      <c s="34" t="s">
        <v>119</v>
      </c>
      <c s="35" t="s">
        <v>59</v>
      </c>
      <c s="6" t="s">
        <v>120</v>
      </c>
      <c s="36" t="s">
        <v>93</v>
      </c>
      <c s="37">
        <v>300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85</v>
      </c>
      <c>
        <f>(M59*21)/100</f>
      </c>
      <c t="s">
        <v>28</v>
      </c>
    </row>
    <row r="60" spans="1:5" ht="12.75">
      <c r="A60" s="35" t="s">
        <v>56</v>
      </c>
      <c r="E60" s="39" t="s">
        <v>59</v>
      </c>
    </row>
    <row r="61" spans="1:5" ht="12.75">
      <c r="A61" s="35" t="s">
        <v>58</v>
      </c>
      <c r="E61" s="40" t="s">
        <v>59</v>
      </c>
    </row>
    <row r="62" spans="1:5" ht="178.5">
      <c r="A62" t="s">
        <v>60</v>
      </c>
      <c r="E62" s="39" t="s">
        <v>121</v>
      </c>
    </row>
    <row r="63" spans="1:13" ht="12.75">
      <c r="A63" t="s">
        <v>47</v>
      </c>
      <c r="C63" s="31" t="s">
        <v>87</v>
      </c>
      <c r="E63" s="33" t="s">
        <v>122</v>
      </c>
      <c r="J63" s="32">
        <f>0</f>
      </c>
      <c s="32">
        <f>0</f>
      </c>
      <c s="32">
        <f>0+L64+L68+L72+L76+L80</f>
      </c>
      <c s="32">
        <f>0+M64+M68+M72+M76+M80</f>
      </c>
    </row>
    <row r="64" spans="1:16" ht="25.5">
      <c r="A64" t="s">
        <v>50</v>
      </c>
      <c s="34" t="s">
        <v>123</v>
      </c>
      <c s="34" t="s">
        <v>124</v>
      </c>
      <c s="35" t="s">
        <v>59</v>
      </c>
      <c s="6" t="s">
        <v>125</v>
      </c>
      <c s="36" t="s">
        <v>93</v>
      </c>
      <c s="37">
        <v>64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85</v>
      </c>
      <c>
        <f>(M64*21)/100</f>
      </c>
      <c t="s">
        <v>28</v>
      </c>
    </row>
    <row r="65" spans="1:5" ht="12.75">
      <c r="A65" s="35" t="s">
        <v>56</v>
      </c>
      <c r="E65" s="39" t="s">
        <v>59</v>
      </c>
    </row>
    <row r="66" spans="1:5" ht="12.75">
      <c r="A66" s="35" t="s">
        <v>58</v>
      </c>
      <c r="E66" s="40" t="s">
        <v>59</v>
      </c>
    </row>
    <row r="67" spans="1:5" ht="204">
      <c r="A67" t="s">
        <v>60</v>
      </c>
      <c r="E67" s="39" t="s">
        <v>126</v>
      </c>
    </row>
    <row r="68" spans="1:16" ht="12.75">
      <c r="A68" t="s">
        <v>50</v>
      </c>
      <c s="34" t="s">
        <v>28</v>
      </c>
      <c s="34" t="s">
        <v>127</v>
      </c>
      <c s="35" t="s">
        <v>59</v>
      </c>
      <c s="6" t="s">
        <v>128</v>
      </c>
      <c s="36" t="s">
        <v>84</v>
      </c>
      <c s="37">
        <v>140.8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85</v>
      </c>
      <c>
        <f>(M68*21)/100</f>
      </c>
      <c t="s">
        <v>28</v>
      </c>
    </row>
    <row r="69" spans="1:5" ht="12.75">
      <c r="A69" s="35" t="s">
        <v>56</v>
      </c>
      <c r="E69" s="39" t="s">
        <v>59</v>
      </c>
    </row>
    <row r="70" spans="1:5" ht="12.75">
      <c r="A70" s="35" t="s">
        <v>58</v>
      </c>
      <c r="E70" s="40" t="s">
        <v>59</v>
      </c>
    </row>
    <row r="71" spans="1:5" ht="140.25">
      <c r="A71" t="s">
        <v>60</v>
      </c>
      <c r="E71" s="39" t="s">
        <v>129</v>
      </c>
    </row>
    <row r="72" spans="1:16" ht="25.5">
      <c r="A72" t="s">
        <v>50</v>
      </c>
      <c s="34" t="s">
        <v>26</v>
      </c>
      <c s="34" t="s">
        <v>130</v>
      </c>
      <c s="35" t="s">
        <v>59</v>
      </c>
      <c s="6" t="s">
        <v>131</v>
      </c>
      <c s="36" t="s">
        <v>132</v>
      </c>
      <c s="37">
        <v>2816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28</v>
      </c>
    </row>
    <row r="73" spans="1:5" ht="12.75">
      <c r="A73" s="35" t="s">
        <v>56</v>
      </c>
      <c r="E73" s="39" t="s">
        <v>59</v>
      </c>
    </row>
    <row r="74" spans="1:5" ht="12.75">
      <c r="A74" s="35" t="s">
        <v>58</v>
      </c>
      <c r="E74" s="40" t="s">
        <v>133</v>
      </c>
    </row>
    <row r="75" spans="1:5" ht="89.25">
      <c r="A75" t="s">
        <v>60</v>
      </c>
      <c r="E75" s="39" t="s">
        <v>134</v>
      </c>
    </row>
    <row r="76" spans="1:16" ht="12.75">
      <c r="A76" t="s">
        <v>50</v>
      </c>
      <c s="34" t="s">
        <v>79</v>
      </c>
      <c s="34" t="s">
        <v>135</v>
      </c>
      <c s="35" t="s">
        <v>59</v>
      </c>
      <c s="6" t="s">
        <v>136</v>
      </c>
      <c s="36" t="s">
        <v>98</v>
      </c>
      <c s="37">
        <v>12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28</v>
      </c>
    </row>
    <row r="77" spans="1:5" ht="12.75">
      <c r="A77" s="35" t="s">
        <v>56</v>
      </c>
      <c r="E77" s="39" t="s">
        <v>59</v>
      </c>
    </row>
    <row r="78" spans="1:5" ht="12.75">
      <c r="A78" s="35" t="s">
        <v>58</v>
      </c>
      <c r="E78" s="40" t="s">
        <v>59</v>
      </c>
    </row>
    <row r="79" spans="1:5" ht="38.25">
      <c r="A79" t="s">
        <v>60</v>
      </c>
      <c r="E79" s="39" t="s">
        <v>137</v>
      </c>
    </row>
    <row r="80" spans="1:16" ht="12.75">
      <c r="A80" t="s">
        <v>50</v>
      </c>
      <c s="34" t="s">
        <v>138</v>
      </c>
      <c s="34" t="s">
        <v>139</v>
      </c>
      <c s="35" t="s">
        <v>59</v>
      </c>
      <c s="6" t="s">
        <v>140</v>
      </c>
      <c s="36" t="s">
        <v>98</v>
      </c>
      <c s="37">
        <v>6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85</v>
      </c>
      <c>
        <f>(M80*21)/100</f>
      </c>
      <c t="s">
        <v>28</v>
      </c>
    </row>
    <row r="81" spans="1:5" ht="12.75">
      <c r="A81" s="35" t="s">
        <v>56</v>
      </c>
      <c r="E81" s="39" t="s">
        <v>59</v>
      </c>
    </row>
    <row r="82" spans="1:5" ht="12.75">
      <c r="A82" s="35" t="s">
        <v>58</v>
      </c>
      <c r="E82" s="40" t="s">
        <v>59</v>
      </c>
    </row>
    <row r="83" spans="1:5" ht="153">
      <c r="A83" t="s">
        <v>60</v>
      </c>
      <c r="E83" s="39" t="s">
        <v>141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6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306</v>
      </c>
      <c r="E4" s="26" t="s">
        <v>307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COUNTIFS(L8:L60,"=0",A8:A60,"P")+COUNTIFS(L8:L60,"",A8:A60,"P")+SUM(Q8:Q60)</f>
      </c>
    </row>
    <row r="8" spans="1:13" ht="12.75">
      <c r="A8" t="s">
        <v>45</v>
      </c>
      <c r="C8" s="28" t="s">
        <v>2314</v>
      </c>
      <c r="E8" s="30" t="s">
        <v>2313</v>
      </c>
      <c r="J8" s="29">
        <f>0+J9+J14+J19+J36+J45+J54+J59</f>
      </c>
      <c s="29">
        <f>0+K9+K14+K19+K36+K45+K54+K59</f>
      </c>
      <c s="29">
        <f>0+L9+L14+L19+L36+L45+L54+L59</f>
      </c>
      <c s="29">
        <f>0+M9+M14+M19+M36+M45+M54+M59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50</v>
      </c>
      <c s="34" t="s">
        <v>123</v>
      </c>
      <c s="34" t="s">
        <v>366</v>
      </c>
      <c s="35" t="s">
        <v>367</v>
      </c>
      <c s="6" t="s">
        <v>368</v>
      </c>
      <c s="36" t="s">
        <v>54</v>
      </c>
      <c s="37">
        <v>175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2261</v>
      </c>
    </row>
    <row r="12" spans="1:5" ht="12.75">
      <c r="A12" s="35" t="s">
        <v>58</v>
      </c>
      <c r="E12" s="40" t="s">
        <v>2315</v>
      </c>
    </row>
    <row r="13" spans="1:5" ht="127.5">
      <c r="A13" t="s">
        <v>60</v>
      </c>
      <c r="E13" s="39" t="s">
        <v>2209</v>
      </c>
    </row>
    <row r="14" spans="1:13" ht="12.75">
      <c r="A14" t="s">
        <v>47</v>
      </c>
      <c r="C14" s="31" t="s">
        <v>123</v>
      </c>
      <c r="E14" s="33" t="s">
        <v>545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50</v>
      </c>
      <c s="34" t="s">
        <v>28</v>
      </c>
      <c s="34" t="s">
        <v>2215</v>
      </c>
      <c s="35" t="s">
        <v>59</v>
      </c>
      <c s="6" t="s">
        <v>2216</v>
      </c>
      <c s="36" t="s">
        <v>84</v>
      </c>
      <c s="37">
        <v>87.5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2212</v>
      </c>
      <c>
        <f>(M15*21)/100</f>
      </c>
      <c t="s">
        <v>28</v>
      </c>
    </row>
    <row r="16" spans="1:5" ht="12.75">
      <c r="A16" s="35" t="s">
        <v>56</v>
      </c>
      <c r="E16" s="39" t="s">
        <v>59</v>
      </c>
    </row>
    <row r="17" spans="1:5" ht="25.5">
      <c r="A17" s="35" t="s">
        <v>58</v>
      </c>
      <c r="E17" s="40" t="s">
        <v>2316</v>
      </c>
    </row>
    <row r="18" spans="1:5" ht="369.75">
      <c r="A18" t="s">
        <v>60</v>
      </c>
      <c r="E18" s="39" t="s">
        <v>2218</v>
      </c>
    </row>
    <row r="19" spans="1:13" ht="12.75">
      <c r="A19" t="s">
        <v>47</v>
      </c>
      <c r="C19" s="31" t="s">
        <v>28</v>
      </c>
      <c r="E19" s="33" t="s">
        <v>2274</v>
      </c>
      <c r="J19" s="32">
        <f>0</f>
      </c>
      <c s="32">
        <f>0</f>
      </c>
      <c s="32">
        <f>0+L20+L24+L28+L32</f>
      </c>
      <c s="32">
        <f>0+M20+M24+M28+M32</f>
      </c>
    </row>
    <row r="20" spans="1:16" ht="25.5">
      <c r="A20" t="s">
        <v>50</v>
      </c>
      <c s="34" t="s">
        <v>26</v>
      </c>
      <c s="34" t="s">
        <v>2282</v>
      </c>
      <c s="35" t="s">
        <v>59</v>
      </c>
      <c s="6" t="s">
        <v>2283</v>
      </c>
      <c s="36" t="s">
        <v>93</v>
      </c>
      <c s="37">
        <v>335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2212</v>
      </c>
      <c>
        <f>(M20*21)/100</f>
      </c>
      <c t="s">
        <v>28</v>
      </c>
    </row>
    <row r="21" spans="1:5" ht="12.75">
      <c r="A21" s="35" t="s">
        <v>56</v>
      </c>
      <c r="E21" s="39" t="s">
        <v>59</v>
      </c>
    </row>
    <row r="22" spans="1:5" ht="25.5">
      <c r="A22" s="35" t="s">
        <v>58</v>
      </c>
      <c r="E22" s="40" t="s">
        <v>2317</v>
      </c>
    </row>
    <row r="23" spans="1:5" ht="63.75">
      <c r="A23" t="s">
        <v>60</v>
      </c>
      <c r="E23" s="39" t="s">
        <v>2285</v>
      </c>
    </row>
    <row r="24" spans="1:16" ht="12.75">
      <c r="A24" t="s">
        <v>50</v>
      </c>
      <c s="34" t="s">
        <v>160</v>
      </c>
      <c s="34" t="s">
        <v>2318</v>
      </c>
      <c s="35" t="s">
        <v>59</v>
      </c>
      <c s="6" t="s">
        <v>2319</v>
      </c>
      <c s="36" t="s">
        <v>84</v>
      </c>
      <c s="37">
        <v>17.5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2212</v>
      </c>
      <c>
        <f>(M24*21)/100</f>
      </c>
      <c t="s">
        <v>28</v>
      </c>
    </row>
    <row r="25" spans="1:5" ht="12.75">
      <c r="A25" s="35" t="s">
        <v>56</v>
      </c>
      <c r="E25" s="39" t="s">
        <v>59</v>
      </c>
    </row>
    <row r="26" spans="1:5" ht="25.5">
      <c r="A26" s="35" t="s">
        <v>58</v>
      </c>
      <c r="E26" s="40" t="s">
        <v>2320</v>
      </c>
    </row>
    <row r="27" spans="1:5" ht="369.75">
      <c r="A27" t="s">
        <v>60</v>
      </c>
      <c r="E27" s="39" t="s">
        <v>2321</v>
      </c>
    </row>
    <row r="28" spans="1:16" ht="12.75">
      <c r="A28" t="s">
        <v>50</v>
      </c>
      <c s="34" t="s">
        <v>79</v>
      </c>
      <c s="34" t="s">
        <v>2322</v>
      </c>
      <c s="35" t="s">
        <v>59</v>
      </c>
      <c s="6" t="s">
        <v>2323</v>
      </c>
      <c s="36" t="s">
        <v>54</v>
      </c>
      <c s="37">
        <v>1.134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2212</v>
      </c>
      <c>
        <f>(M28*21)/100</f>
      </c>
      <c t="s">
        <v>28</v>
      </c>
    </row>
    <row r="29" spans="1:5" ht="12.75">
      <c r="A29" s="35" t="s">
        <v>56</v>
      </c>
      <c r="E29" s="39" t="s">
        <v>59</v>
      </c>
    </row>
    <row r="30" spans="1:5" ht="25.5">
      <c r="A30" s="35" t="s">
        <v>58</v>
      </c>
      <c r="E30" s="40" t="s">
        <v>2324</v>
      </c>
    </row>
    <row r="31" spans="1:5" ht="267.75">
      <c r="A31" t="s">
        <v>60</v>
      </c>
      <c r="E31" s="39" t="s">
        <v>2325</v>
      </c>
    </row>
    <row r="32" spans="1:16" ht="12.75">
      <c r="A32" t="s">
        <v>50</v>
      </c>
      <c s="34" t="s">
        <v>27</v>
      </c>
      <c s="34" t="s">
        <v>2326</v>
      </c>
      <c s="35" t="s">
        <v>59</v>
      </c>
      <c s="6" t="s">
        <v>2327</v>
      </c>
      <c s="36" t="s">
        <v>98</v>
      </c>
      <c s="37">
        <v>67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2212</v>
      </c>
      <c>
        <f>(M32*21)/100</f>
      </c>
      <c t="s">
        <v>28</v>
      </c>
    </row>
    <row r="33" spans="1:5" ht="12.75">
      <c r="A33" s="35" t="s">
        <v>56</v>
      </c>
      <c r="E33" s="39" t="s">
        <v>2328</v>
      </c>
    </row>
    <row r="34" spans="1:5" ht="25.5">
      <c r="A34" s="35" t="s">
        <v>58</v>
      </c>
      <c r="E34" s="40" t="s">
        <v>2329</v>
      </c>
    </row>
    <row r="35" spans="1:5" ht="38.25">
      <c r="A35" t="s">
        <v>60</v>
      </c>
      <c r="E35" s="39" t="s">
        <v>2330</v>
      </c>
    </row>
    <row r="36" spans="1:13" ht="12.75">
      <c r="A36" t="s">
        <v>47</v>
      </c>
      <c r="C36" s="31" t="s">
        <v>160</v>
      </c>
      <c r="E36" s="33" t="s">
        <v>394</v>
      </c>
      <c r="J36" s="32">
        <f>0</f>
      </c>
      <c s="32">
        <f>0</f>
      </c>
      <c s="32">
        <f>0+L37+L41</f>
      </c>
      <c s="32">
        <f>0+M37+M41</f>
      </c>
    </row>
    <row r="37" spans="1:16" ht="12.75">
      <c r="A37" t="s">
        <v>50</v>
      </c>
      <c s="34" t="s">
        <v>81</v>
      </c>
      <c s="34" t="s">
        <v>2331</v>
      </c>
      <c s="35" t="s">
        <v>59</v>
      </c>
      <c s="6" t="s">
        <v>2332</v>
      </c>
      <c s="36" t="s">
        <v>84</v>
      </c>
      <c s="37">
        <v>29.45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2212</v>
      </c>
      <c>
        <f>(M37*21)/100</f>
      </c>
      <c t="s">
        <v>28</v>
      </c>
    </row>
    <row r="38" spans="1:5" ht="12.75">
      <c r="A38" s="35" t="s">
        <v>56</v>
      </c>
      <c r="E38" s="39" t="s">
        <v>59</v>
      </c>
    </row>
    <row r="39" spans="1:5" ht="25.5">
      <c r="A39" s="35" t="s">
        <v>58</v>
      </c>
      <c r="E39" s="40" t="s">
        <v>2333</v>
      </c>
    </row>
    <row r="40" spans="1:5" ht="369.75">
      <c r="A40" t="s">
        <v>60</v>
      </c>
      <c r="E40" s="39" t="s">
        <v>2334</v>
      </c>
    </row>
    <row r="41" spans="1:16" ht="12.75">
      <c r="A41" t="s">
        <v>50</v>
      </c>
      <c s="34" t="s">
        <v>87</v>
      </c>
      <c s="34" t="s">
        <v>2244</v>
      </c>
      <c s="35" t="s">
        <v>59</v>
      </c>
      <c s="6" t="s">
        <v>2245</v>
      </c>
      <c s="36" t="s">
        <v>84</v>
      </c>
      <c s="37">
        <v>14.725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2212</v>
      </c>
      <c>
        <f>(M41*21)/100</f>
      </c>
      <c t="s">
        <v>28</v>
      </c>
    </row>
    <row r="42" spans="1:5" ht="12.75">
      <c r="A42" s="35" t="s">
        <v>56</v>
      </c>
      <c r="E42" s="39" t="s">
        <v>59</v>
      </c>
    </row>
    <row r="43" spans="1:5" ht="12.75">
      <c r="A43" s="35" t="s">
        <v>58</v>
      </c>
      <c r="E43" s="40" t="s">
        <v>2335</v>
      </c>
    </row>
    <row r="44" spans="1:5" ht="102">
      <c r="A44" t="s">
        <v>60</v>
      </c>
      <c r="E44" s="39" t="s">
        <v>2247</v>
      </c>
    </row>
    <row r="45" spans="1:13" ht="12.75">
      <c r="A45" t="s">
        <v>47</v>
      </c>
      <c r="C45" s="31" t="s">
        <v>79</v>
      </c>
      <c r="E45" s="33" t="s">
        <v>80</v>
      </c>
      <c r="J45" s="32">
        <f>0</f>
      </c>
      <c s="32">
        <f>0</f>
      </c>
      <c s="32">
        <f>0+L46+L50</f>
      </c>
      <c s="32">
        <f>0+M46+M50</f>
      </c>
    </row>
    <row r="46" spans="1:16" ht="12.75">
      <c r="A46" t="s">
        <v>50</v>
      </c>
      <c s="34" t="s">
        <v>67</v>
      </c>
      <c s="34" t="s">
        <v>2248</v>
      </c>
      <c s="35" t="s">
        <v>59</v>
      </c>
      <c s="6" t="s">
        <v>2249</v>
      </c>
      <c s="36" t="s">
        <v>84</v>
      </c>
      <c s="37">
        <v>35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2212</v>
      </c>
      <c>
        <f>(M46*21)/100</f>
      </c>
      <c t="s">
        <v>28</v>
      </c>
    </row>
    <row r="47" spans="1:5" ht="12.75">
      <c r="A47" s="35" t="s">
        <v>56</v>
      </c>
      <c r="E47" s="39" t="s">
        <v>59</v>
      </c>
    </row>
    <row r="48" spans="1:5" ht="12.75">
      <c r="A48" s="35" t="s">
        <v>58</v>
      </c>
      <c r="E48" s="40" t="s">
        <v>2250</v>
      </c>
    </row>
    <row r="49" spans="1:5" ht="89.25">
      <c r="A49" t="s">
        <v>60</v>
      </c>
      <c r="E49" s="39" t="s">
        <v>2251</v>
      </c>
    </row>
    <row r="50" spans="1:16" ht="25.5">
      <c r="A50" t="s">
        <v>50</v>
      </c>
      <c s="34" t="s">
        <v>90</v>
      </c>
      <c s="34" t="s">
        <v>115</v>
      </c>
      <c s="35" t="s">
        <v>59</v>
      </c>
      <c s="6" t="s">
        <v>116</v>
      </c>
      <c s="36" t="s">
        <v>93</v>
      </c>
      <c s="37">
        <v>100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2212</v>
      </c>
      <c>
        <f>(M50*21)/100</f>
      </c>
      <c t="s">
        <v>28</v>
      </c>
    </row>
    <row r="51" spans="1:5" ht="12.75">
      <c r="A51" s="35" t="s">
        <v>56</v>
      </c>
      <c r="E51" s="39" t="s">
        <v>59</v>
      </c>
    </row>
    <row r="52" spans="1:5" ht="12.75">
      <c r="A52" s="35" t="s">
        <v>58</v>
      </c>
      <c r="E52" s="40" t="s">
        <v>2336</v>
      </c>
    </row>
    <row r="53" spans="1:5" ht="102">
      <c r="A53" t="s">
        <v>60</v>
      </c>
      <c r="E53" s="39" t="s">
        <v>2253</v>
      </c>
    </row>
    <row r="54" spans="1:13" ht="12.75">
      <c r="A54" t="s">
        <v>47</v>
      </c>
      <c r="C54" s="31" t="s">
        <v>62</v>
      </c>
      <c r="E54" s="33" t="s">
        <v>2337</v>
      </c>
      <c r="J54" s="32">
        <f>0</f>
      </c>
      <c s="32">
        <f>0</f>
      </c>
      <c s="32">
        <f>0+L55</f>
      </c>
      <c s="32">
        <f>0+M55</f>
      </c>
    </row>
    <row r="55" spans="1:16" ht="12.75">
      <c r="A55" t="s">
        <v>50</v>
      </c>
      <c s="34" t="s">
        <v>95</v>
      </c>
      <c s="34" t="s">
        <v>2338</v>
      </c>
      <c s="35" t="s">
        <v>59</v>
      </c>
      <c s="6" t="s">
        <v>2339</v>
      </c>
      <c s="36" t="s">
        <v>173</v>
      </c>
      <c s="37">
        <v>161.979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2212</v>
      </c>
      <c>
        <f>(M55*21)/100</f>
      </c>
      <c t="s">
        <v>28</v>
      </c>
    </row>
    <row r="56" spans="1:5" ht="12.75">
      <c r="A56" s="35" t="s">
        <v>56</v>
      </c>
      <c r="E56" s="39" t="s">
        <v>59</v>
      </c>
    </row>
    <row r="57" spans="1:5" ht="38.25">
      <c r="A57" s="35" t="s">
        <v>58</v>
      </c>
      <c r="E57" s="40" t="s">
        <v>2340</v>
      </c>
    </row>
    <row r="58" spans="1:5" ht="38.25">
      <c r="A58" t="s">
        <v>60</v>
      </c>
      <c r="E58" s="39" t="s">
        <v>2341</v>
      </c>
    </row>
    <row r="59" spans="1:13" ht="12.75">
      <c r="A59" t="s">
        <v>47</v>
      </c>
      <c r="C59" s="31" t="s">
        <v>81</v>
      </c>
      <c r="E59" s="33" t="s">
        <v>2303</v>
      </c>
      <c r="J59" s="32">
        <f>0</f>
      </c>
      <c s="32">
        <f>0</f>
      </c>
      <c s="32">
        <f>0+L60</f>
      </c>
      <c s="32">
        <f>0+M60</f>
      </c>
    </row>
    <row r="60" spans="1:16" ht="12.75">
      <c r="A60" t="s">
        <v>50</v>
      </c>
      <c s="34" t="s">
        <v>101</v>
      </c>
      <c s="34" t="s">
        <v>2342</v>
      </c>
      <c s="35" t="s">
        <v>59</v>
      </c>
      <c s="6" t="s">
        <v>2343</v>
      </c>
      <c s="36" t="s">
        <v>93</v>
      </c>
      <c s="37">
        <v>35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2212</v>
      </c>
      <c>
        <f>(M60*21)/100</f>
      </c>
      <c t="s">
        <v>28</v>
      </c>
    </row>
    <row r="61" spans="1:5" ht="12.75">
      <c r="A61" s="35" t="s">
        <v>56</v>
      </c>
      <c r="E61" s="39" t="s">
        <v>59</v>
      </c>
    </row>
    <row r="62" spans="1:5" ht="25.5">
      <c r="A62" s="35" t="s">
        <v>58</v>
      </c>
      <c r="E62" s="40" t="s">
        <v>2344</v>
      </c>
    </row>
    <row r="63" spans="1:5" ht="242.25">
      <c r="A63" t="s">
        <v>60</v>
      </c>
      <c r="E63" s="39" t="s">
        <v>2307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1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2345</v>
      </c>
      <c s="41">
        <f>Rekapitulace!C31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2345</v>
      </c>
      <c r="E4" s="26" t="s">
        <v>2346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COUNTIFS(L8:L141,"=0",A8:A141,"P")+COUNTIFS(L8:L141,"",A8:A141,"P")+SUM(Q8:Q141)</f>
      </c>
    </row>
    <row r="8" spans="1:13" ht="12.75">
      <c r="A8" t="s">
        <v>45</v>
      </c>
      <c r="C8" s="28" t="s">
        <v>2349</v>
      </c>
      <c r="E8" s="30" t="s">
        <v>2348</v>
      </c>
      <c r="J8" s="29">
        <f>0+J9+J26+J43+J48+J61+J98+J119+J124</f>
      </c>
      <c s="29">
        <f>0+K9+K26+K43+K48+K61+K98+K119+K124</f>
      </c>
      <c s="29">
        <f>0+L9+L26+L43+L48+L61+L98+L119+L124</f>
      </c>
      <c s="29">
        <f>0+M9+M26+M43+M48+M61+M98+M119+M124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50</v>
      </c>
      <c s="34" t="s">
        <v>123</v>
      </c>
      <c s="34" t="s">
        <v>2350</v>
      </c>
      <c s="35" t="s">
        <v>367</v>
      </c>
      <c s="6" t="s">
        <v>368</v>
      </c>
      <c s="36" t="s">
        <v>54</v>
      </c>
      <c s="37">
        <v>445.5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2351</v>
      </c>
    </row>
    <row r="12" spans="1:5" ht="12.75">
      <c r="A12" s="35" t="s">
        <v>58</v>
      </c>
      <c r="E12" s="40" t="s">
        <v>2352</v>
      </c>
    </row>
    <row r="13" spans="1:5" ht="127.5">
      <c r="A13" t="s">
        <v>60</v>
      </c>
      <c r="E13" s="39" t="s">
        <v>2209</v>
      </c>
    </row>
    <row r="14" spans="1:16" ht="25.5">
      <c r="A14" t="s">
        <v>50</v>
      </c>
      <c s="34" t="s">
        <v>28</v>
      </c>
      <c s="34" t="s">
        <v>63</v>
      </c>
      <c s="35" t="s">
        <v>64</v>
      </c>
      <c s="6" t="s">
        <v>2263</v>
      </c>
      <c s="36" t="s">
        <v>54</v>
      </c>
      <c s="37">
        <v>9.46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12.75">
      <c r="A15" s="35" t="s">
        <v>56</v>
      </c>
      <c r="E15" s="39" t="s">
        <v>2351</v>
      </c>
    </row>
    <row r="16" spans="1:5" ht="12.75">
      <c r="A16" s="35" t="s">
        <v>58</v>
      </c>
      <c r="E16" s="40" t="s">
        <v>2353</v>
      </c>
    </row>
    <row r="17" spans="1:5" ht="127.5">
      <c r="A17" t="s">
        <v>60</v>
      </c>
      <c r="E17" s="39" t="s">
        <v>2209</v>
      </c>
    </row>
    <row r="18" spans="1:16" ht="25.5">
      <c r="A18" t="s">
        <v>50</v>
      </c>
      <c s="34" t="s">
        <v>26</v>
      </c>
      <c s="34" t="s">
        <v>68</v>
      </c>
      <c s="35" t="s">
        <v>69</v>
      </c>
      <c s="6" t="s">
        <v>2354</v>
      </c>
      <c s="36" t="s">
        <v>54</v>
      </c>
      <c s="37">
        <v>218.88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12.75">
      <c r="A19" s="35" t="s">
        <v>56</v>
      </c>
      <c r="E19" s="39" t="s">
        <v>2351</v>
      </c>
    </row>
    <row r="20" spans="1:5" ht="12.75">
      <c r="A20" s="35" t="s">
        <v>58</v>
      </c>
      <c r="E20" s="40" t="s">
        <v>2355</v>
      </c>
    </row>
    <row r="21" spans="1:5" ht="127.5">
      <c r="A21" t="s">
        <v>60</v>
      </c>
      <c r="E21" s="39" t="s">
        <v>2209</v>
      </c>
    </row>
    <row r="22" spans="1:16" ht="25.5">
      <c r="A22" t="s">
        <v>50</v>
      </c>
      <c s="34" t="s">
        <v>160</v>
      </c>
      <c s="34" t="s">
        <v>366</v>
      </c>
      <c s="35" t="s">
        <v>367</v>
      </c>
      <c s="6" t="s">
        <v>368</v>
      </c>
      <c s="36" t="s">
        <v>54</v>
      </c>
      <c s="37">
        <v>49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12.75">
      <c r="A23" s="35" t="s">
        <v>56</v>
      </c>
      <c r="E23" s="39" t="s">
        <v>2351</v>
      </c>
    </row>
    <row r="24" spans="1:5" ht="12.75">
      <c r="A24" s="35" t="s">
        <v>58</v>
      </c>
      <c r="E24" s="40" t="s">
        <v>2356</v>
      </c>
    </row>
    <row r="25" spans="1:5" ht="127.5">
      <c r="A25" t="s">
        <v>60</v>
      </c>
      <c r="E25" s="39" t="s">
        <v>2209</v>
      </c>
    </row>
    <row r="26" spans="1:13" ht="12.75">
      <c r="A26" t="s">
        <v>47</v>
      </c>
      <c r="C26" s="31" t="s">
        <v>123</v>
      </c>
      <c r="E26" s="33" t="s">
        <v>545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12.75">
      <c r="A27" t="s">
        <v>50</v>
      </c>
      <c s="34" t="s">
        <v>79</v>
      </c>
      <c s="34" t="s">
        <v>2265</v>
      </c>
      <c s="35" t="s">
        <v>59</v>
      </c>
      <c s="6" t="s">
        <v>2266</v>
      </c>
      <c s="36" t="s">
        <v>84</v>
      </c>
      <c s="37">
        <v>148.5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2212</v>
      </c>
      <c>
        <f>(M27*21)/100</f>
      </c>
      <c t="s">
        <v>28</v>
      </c>
    </row>
    <row r="28" spans="1:5" ht="12.75">
      <c r="A28" s="35" t="s">
        <v>56</v>
      </c>
      <c r="E28" s="39" t="s">
        <v>59</v>
      </c>
    </row>
    <row r="29" spans="1:5" ht="25.5">
      <c r="A29" s="35" t="s">
        <v>58</v>
      </c>
      <c r="E29" s="40" t="s">
        <v>2357</v>
      </c>
    </row>
    <row r="30" spans="1:5" ht="318.75">
      <c r="A30" t="s">
        <v>60</v>
      </c>
      <c r="E30" s="39" t="s">
        <v>2268</v>
      </c>
    </row>
    <row r="31" spans="1:16" ht="12.75">
      <c r="A31" t="s">
        <v>50</v>
      </c>
      <c s="34" t="s">
        <v>27</v>
      </c>
      <c s="34" t="s">
        <v>2269</v>
      </c>
      <c s="35" t="s">
        <v>59</v>
      </c>
      <c s="6" t="s">
        <v>2270</v>
      </c>
      <c s="36" t="s">
        <v>84</v>
      </c>
      <c s="37">
        <v>74.25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2212</v>
      </c>
      <c>
        <f>(M31*21)/100</f>
      </c>
      <c t="s">
        <v>28</v>
      </c>
    </row>
    <row r="32" spans="1:5" ht="12.75">
      <c r="A32" s="35" t="s">
        <v>56</v>
      </c>
      <c r="E32" s="39" t="s">
        <v>59</v>
      </c>
    </row>
    <row r="33" spans="1:5" ht="25.5">
      <c r="A33" s="35" t="s">
        <v>58</v>
      </c>
      <c r="E33" s="40" t="s">
        <v>2358</v>
      </c>
    </row>
    <row r="34" spans="1:5" ht="318.75">
      <c r="A34" t="s">
        <v>60</v>
      </c>
      <c r="E34" s="39" t="s">
        <v>2272</v>
      </c>
    </row>
    <row r="35" spans="1:16" ht="12.75">
      <c r="A35" t="s">
        <v>50</v>
      </c>
      <c s="34" t="s">
        <v>62</v>
      </c>
      <c s="34" t="s">
        <v>2219</v>
      </c>
      <c s="35" t="s">
        <v>59</v>
      </c>
      <c s="6" t="s">
        <v>2220</v>
      </c>
      <c s="36" t="s">
        <v>84</v>
      </c>
      <c s="37">
        <v>222.75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2212</v>
      </c>
      <c>
        <f>(M35*21)/100</f>
      </c>
      <c t="s">
        <v>28</v>
      </c>
    </row>
    <row r="36" spans="1:5" ht="12.75">
      <c r="A36" s="35" t="s">
        <v>56</v>
      </c>
      <c r="E36" s="39" t="s">
        <v>59</v>
      </c>
    </row>
    <row r="37" spans="1:5" ht="12.75">
      <c r="A37" s="35" t="s">
        <v>58</v>
      </c>
      <c r="E37" s="40" t="s">
        <v>2359</v>
      </c>
    </row>
    <row r="38" spans="1:5" ht="191.25">
      <c r="A38" t="s">
        <v>60</v>
      </c>
      <c r="E38" s="39" t="s">
        <v>2222</v>
      </c>
    </row>
    <row r="39" spans="1:16" ht="12.75">
      <c r="A39" t="s">
        <v>50</v>
      </c>
      <c s="34" t="s">
        <v>81</v>
      </c>
      <c s="34" t="s">
        <v>2223</v>
      </c>
      <c s="35" t="s">
        <v>59</v>
      </c>
      <c s="6" t="s">
        <v>2224</v>
      </c>
      <c s="36" t="s">
        <v>84</v>
      </c>
      <c s="37">
        <v>88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2212</v>
      </c>
      <c>
        <f>(M39*21)/100</f>
      </c>
      <c t="s">
        <v>28</v>
      </c>
    </row>
    <row r="40" spans="1:5" ht="12.75">
      <c r="A40" s="35" t="s">
        <v>56</v>
      </c>
      <c r="E40" s="39" t="s">
        <v>59</v>
      </c>
    </row>
    <row r="41" spans="1:5" ht="38.25">
      <c r="A41" s="35" t="s">
        <v>58</v>
      </c>
      <c r="E41" s="40" t="s">
        <v>2360</v>
      </c>
    </row>
    <row r="42" spans="1:5" ht="229.5">
      <c r="A42" t="s">
        <v>60</v>
      </c>
      <c r="E42" s="39" t="s">
        <v>2226</v>
      </c>
    </row>
    <row r="43" spans="1:13" ht="12.75">
      <c r="A43" t="s">
        <v>47</v>
      </c>
      <c r="C43" s="31" t="s">
        <v>28</v>
      </c>
      <c r="E43" s="33" t="s">
        <v>2274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50</v>
      </c>
      <c s="34" t="s">
        <v>87</v>
      </c>
      <c s="34" t="s">
        <v>2361</v>
      </c>
      <c s="35" t="s">
        <v>59</v>
      </c>
      <c s="6" t="s">
        <v>2362</v>
      </c>
      <c s="36" t="s">
        <v>84</v>
      </c>
      <c s="37">
        <v>15.519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2212</v>
      </c>
      <c>
        <f>(M44*21)/100</f>
      </c>
      <c t="s">
        <v>28</v>
      </c>
    </row>
    <row r="45" spans="1:5" ht="12.75">
      <c r="A45" s="35" t="s">
        <v>56</v>
      </c>
      <c r="E45" s="39" t="s">
        <v>59</v>
      </c>
    </row>
    <row r="46" spans="1:5" ht="25.5">
      <c r="A46" s="35" t="s">
        <v>58</v>
      </c>
      <c r="E46" s="40" t="s">
        <v>2363</v>
      </c>
    </row>
    <row r="47" spans="1:5" ht="38.25">
      <c r="A47" t="s">
        <v>60</v>
      </c>
      <c r="E47" s="39" t="s">
        <v>2364</v>
      </c>
    </row>
    <row r="48" spans="1:13" ht="12.75">
      <c r="A48" t="s">
        <v>47</v>
      </c>
      <c r="C48" s="31" t="s">
        <v>160</v>
      </c>
      <c r="E48" s="33" t="s">
        <v>394</v>
      </c>
      <c r="J48" s="32">
        <f>0</f>
      </c>
      <c s="32">
        <f>0</f>
      </c>
      <c s="32">
        <f>0+L49+L53+L57</f>
      </c>
      <c s="32">
        <f>0+M49+M53+M57</f>
      </c>
    </row>
    <row r="49" spans="1:16" ht="12.75">
      <c r="A49" t="s">
        <v>50</v>
      </c>
      <c s="34" t="s">
        <v>67</v>
      </c>
      <c s="34" t="s">
        <v>2365</v>
      </c>
      <c s="35" t="s">
        <v>59</v>
      </c>
      <c s="6" t="s">
        <v>2366</v>
      </c>
      <c s="36" t="s">
        <v>84</v>
      </c>
      <c s="37">
        <v>30.8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2212</v>
      </c>
      <c>
        <f>(M49*21)/100</f>
      </c>
      <c t="s">
        <v>28</v>
      </c>
    </row>
    <row r="50" spans="1:5" ht="12.75">
      <c r="A50" s="35" t="s">
        <v>56</v>
      </c>
      <c r="E50" s="39" t="s">
        <v>59</v>
      </c>
    </row>
    <row r="51" spans="1:5" ht="25.5">
      <c r="A51" s="35" t="s">
        <v>58</v>
      </c>
      <c r="E51" s="40" t="s">
        <v>2367</v>
      </c>
    </row>
    <row r="52" spans="1:5" ht="369.75">
      <c r="A52" t="s">
        <v>60</v>
      </c>
      <c r="E52" s="39" t="s">
        <v>2240</v>
      </c>
    </row>
    <row r="53" spans="1:16" ht="12.75">
      <c r="A53" t="s">
        <v>50</v>
      </c>
      <c s="34" t="s">
        <v>90</v>
      </c>
      <c s="34" t="s">
        <v>2368</v>
      </c>
      <c s="35" t="s">
        <v>59</v>
      </c>
      <c s="6" t="s">
        <v>2369</v>
      </c>
      <c s="36" t="s">
        <v>84</v>
      </c>
      <c s="37">
        <v>1.05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2212</v>
      </c>
      <c>
        <f>(M53*21)/100</f>
      </c>
      <c t="s">
        <v>28</v>
      </c>
    </row>
    <row r="54" spans="1:5" ht="12.75">
      <c r="A54" s="35" t="s">
        <v>56</v>
      </c>
      <c r="E54" s="39" t="s">
        <v>59</v>
      </c>
    </row>
    <row r="55" spans="1:5" ht="25.5">
      <c r="A55" s="35" t="s">
        <v>58</v>
      </c>
      <c r="E55" s="40" t="s">
        <v>2370</v>
      </c>
    </row>
    <row r="56" spans="1:5" ht="369.75">
      <c r="A56" t="s">
        <v>60</v>
      </c>
      <c r="E56" s="39" t="s">
        <v>2240</v>
      </c>
    </row>
    <row r="57" spans="1:16" ht="12.75">
      <c r="A57" t="s">
        <v>50</v>
      </c>
      <c s="34" t="s">
        <v>95</v>
      </c>
      <c s="34" t="s">
        <v>2371</v>
      </c>
      <c s="35" t="s">
        <v>59</v>
      </c>
      <c s="6" t="s">
        <v>2372</v>
      </c>
      <c s="36" t="s">
        <v>54</v>
      </c>
      <c s="37">
        <v>0.052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2212</v>
      </c>
      <c>
        <f>(M57*21)/100</f>
      </c>
      <c t="s">
        <v>28</v>
      </c>
    </row>
    <row r="58" spans="1:5" ht="12.75">
      <c r="A58" s="35" t="s">
        <v>56</v>
      </c>
      <c r="E58" s="39" t="s">
        <v>59</v>
      </c>
    </row>
    <row r="59" spans="1:5" ht="25.5">
      <c r="A59" s="35" t="s">
        <v>58</v>
      </c>
      <c r="E59" s="40" t="s">
        <v>2373</v>
      </c>
    </row>
    <row r="60" spans="1:5" ht="178.5">
      <c r="A60" t="s">
        <v>60</v>
      </c>
      <c r="E60" s="39" t="s">
        <v>2374</v>
      </c>
    </row>
    <row r="61" spans="1:13" ht="12.75">
      <c r="A61" t="s">
        <v>47</v>
      </c>
      <c r="C61" s="31" t="s">
        <v>79</v>
      </c>
      <c r="E61" s="33" t="s">
        <v>80</v>
      </c>
      <c r="J61" s="32">
        <f>0</f>
      </c>
      <c s="32">
        <f>0</f>
      </c>
      <c s="32">
        <f>0+L62+L66+L70+L74+L78+L82+L86+L90+L94</f>
      </c>
      <c s="32">
        <f>0+M62+M66+M70+M74+M78+M82+M86+M90+M94</f>
      </c>
    </row>
    <row r="62" spans="1:16" ht="25.5">
      <c r="A62" t="s">
        <v>50</v>
      </c>
      <c s="34" t="s">
        <v>101</v>
      </c>
      <c s="34" t="s">
        <v>2375</v>
      </c>
      <c s="35" t="s">
        <v>59</v>
      </c>
      <c s="6" t="s">
        <v>2376</v>
      </c>
      <c s="36" t="s">
        <v>84</v>
      </c>
      <c s="37">
        <v>42.9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2212</v>
      </c>
      <c>
        <f>(M62*21)/100</f>
      </c>
      <c t="s">
        <v>28</v>
      </c>
    </row>
    <row r="63" spans="1:5" ht="12.75">
      <c r="A63" s="35" t="s">
        <v>56</v>
      </c>
      <c r="E63" s="39" t="s">
        <v>59</v>
      </c>
    </row>
    <row r="64" spans="1:5" ht="38.25">
      <c r="A64" s="35" t="s">
        <v>58</v>
      </c>
      <c r="E64" s="40" t="s">
        <v>2377</v>
      </c>
    </row>
    <row r="65" spans="1:5" ht="280.5">
      <c r="A65" t="s">
        <v>60</v>
      </c>
      <c r="E65" s="39" t="s">
        <v>2378</v>
      </c>
    </row>
    <row r="66" spans="1:16" ht="25.5">
      <c r="A66" t="s">
        <v>50</v>
      </c>
      <c s="34" t="s">
        <v>106</v>
      </c>
      <c s="34" t="s">
        <v>2379</v>
      </c>
      <c s="35" t="s">
        <v>59</v>
      </c>
      <c s="6" t="s">
        <v>2380</v>
      </c>
      <c s="36" t="s">
        <v>84</v>
      </c>
      <c s="37">
        <v>42.9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2212</v>
      </c>
      <c>
        <f>(M66*21)/100</f>
      </c>
      <c t="s">
        <v>28</v>
      </c>
    </row>
    <row r="67" spans="1:5" ht="12.75">
      <c r="A67" s="35" t="s">
        <v>56</v>
      </c>
      <c r="E67" s="39" t="s">
        <v>59</v>
      </c>
    </row>
    <row r="68" spans="1:5" ht="38.25">
      <c r="A68" s="35" t="s">
        <v>58</v>
      </c>
      <c r="E68" s="40" t="s">
        <v>2381</v>
      </c>
    </row>
    <row r="69" spans="1:5" ht="293.25">
      <c r="A69" t="s">
        <v>60</v>
      </c>
      <c r="E69" s="39" t="s">
        <v>2382</v>
      </c>
    </row>
    <row r="70" spans="1:16" ht="12.75">
      <c r="A70" t="s">
        <v>50</v>
      </c>
      <c s="34" t="s">
        <v>110</v>
      </c>
      <c s="34" t="s">
        <v>88</v>
      </c>
      <c s="35" t="s">
        <v>59</v>
      </c>
      <c s="6" t="s">
        <v>89</v>
      </c>
      <c s="36" t="s">
        <v>84</v>
      </c>
      <c s="37">
        <v>121.6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2212</v>
      </c>
      <c>
        <f>(M70*21)/100</f>
      </c>
      <c t="s">
        <v>28</v>
      </c>
    </row>
    <row r="71" spans="1:5" ht="12.75">
      <c r="A71" s="35" t="s">
        <v>56</v>
      </c>
      <c r="E71" s="39" t="s">
        <v>59</v>
      </c>
    </row>
    <row r="72" spans="1:5" ht="12.75">
      <c r="A72" s="35" t="s">
        <v>58</v>
      </c>
      <c r="E72" s="40" t="s">
        <v>2383</v>
      </c>
    </row>
    <row r="73" spans="1:5" ht="89.25">
      <c r="A73" t="s">
        <v>60</v>
      </c>
      <c r="E73" s="39" t="s">
        <v>2251</v>
      </c>
    </row>
    <row r="74" spans="1:16" ht="12.75">
      <c r="A74" t="s">
        <v>50</v>
      </c>
      <c s="34" t="s">
        <v>114</v>
      </c>
      <c s="34" t="s">
        <v>2248</v>
      </c>
      <c s="35" t="s">
        <v>59</v>
      </c>
      <c s="6" t="s">
        <v>2249</v>
      </c>
      <c s="36" t="s">
        <v>84</v>
      </c>
      <c s="37">
        <v>35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2212</v>
      </c>
      <c>
        <f>(M74*21)/100</f>
      </c>
      <c t="s">
        <v>28</v>
      </c>
    </row>
    <row r="75" spans="1:5" ht="12.75">
      <c r="A75" s="35" t="s">
        <v>56</v>
      </c>
      <c r="E75" s="39" t="s">
        <v>59</v>
      </c>
    </row>
    <row r="76" spans="1:5" ht="38.25">
      <c r="A76" s="35" t="s">
        <v>58</v>
      </c>
      <c r="E76" s="40" t="s">
        <v>2384</v>
      </c>
    </row>
    <row r="77" spans="1:5" ht="89.25">
      <c r="A77" t="s">
        <v>60</v>
      </c>
      <c r="E77" s="39" t="s">
        <v>2251</v>
      </c>
    </row>
    <row r="78" spans="1:16" ht="25.5">
      <c r="A78" t="s">
        <v>50</v>
      </c>
      <c s="34" t="s">
        <v>138</v>
      </c>
      <c s="34" t="s">
        <v>2385</v>
      </c>
      <c s="35" t="s">
        <v>59</v>
      </c>
      <c s="6" t="s">
        <v>2386</v>
      </c>
      <c s="36" t="s">
        <v>93</v>
      </c>
      <c s="37">
        <v>32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2212</v>
      </c>
      <c>
        <f>(M78*21)/100</f>
      </c>
      <c t="s">
        <v>28</v>
      </c>
    </row>
    <row r="79" spans="1:5" ht="12.75">
      <c r="A79" s="35" t="s">
        <v>56</v>
      </c>
      <c r="E79" s="39" t="s">
        <v>2387</v>
      </c>
    </row>
    <row r="80" spans="1:5" ht="25.5">
      <c r="A80" s="35" t="s">
        <v>58</v>
      </c>
      <c r="E80" s="40" t="s">
        <v>2388</v>
      </c>
    </row>
    <row r="81" spans="1:5" ht="331.5">
      <c r="A81" t="s">
        <v>60</v>
      </c>
      <c r="E81" s="39" t="s">
        <v>2389</v>
      </c>
    </row>
    <row r="82" spans="1:16" ht="25.5">
      <c r="A82" t="s">
        <v>50</v>
      </c>
      <c s="34" t="s">
        <v>118</v>
      </c>
      <c s="34" t="s">
        <v>111</v>
      </c>
      <c s="35" t="s">
        <v>59</v>
      </c>
      <c s="6" t="s">
        <v>112</v>
      </c>
      <c s="36" t="s">
        <v>93</v>
      </c>
      <c s="37">
        <v>100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2212</v>
      </c>
      <c>
        <f>(M82*21)/100</f>
      </c>
      <c t="s">
        <v>28</v>
      </c>
    </row>
    <row r="83" spans="1:5" ht="12.75">
      <c r="A83" s="35" t="s">
        <v>56</v>
      </c>
      <c r="E83" s="39" t="s">
        <v>59</v>
      </c>
    </row>
    <row r="84" spans="1:5" ht="25.5">
      <c r="A84" s="35" t="s">
        <v>58</v>
      </c>
      <c r="E84" s="40" t="s">
        <v>2390</v>
      </c>
    </row>
    <row r="85" spans="1:5" ht="114.75">
      <c r="A85" t="s">
        <v>60</v>
      </c>
      <c r="E85" s="39" t="s">
        <v>2302</v>
      </c>
    </row>
    <row r="86" spans="1:16" ht="25.5">
      <c r="A86" t="s">
        <v>50</v>
      </c>
      <c s="34" t="s">
        <v>73</v>
      </c>
      <c s="34" t="s">
        <v>115</v>
      </c>
      <c s="35" t="s">
        <v>59</v>
      </c>
      <c s="6" t="s">
        <v>116</v>
      </c>
      <c s="36" t="s">
        <v>93</v>
      </c>
      <c s="37">
        <v>100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2212</v>
      </c>
      <c>
        <f>(M86*21)/100</f>
      </c>
      <c t="s">
        <v>28</v>
      </c>
    </row>
    <row r="87" spans="1:5" ht="12.75">
      <c r="A87" s="35" t="s">
        <v>56</v>
      </c>
      <c r="E87" s="39" t="s">
        <v>59</v>
      </c>
    </row>
    <row r="88" spans="1:5" ht="12.75">
      <c r="A88" s="35" t="s">
        <v>58</v>
      </c>
      <c r="E88" s="40" t="s">
        <v>2336</v>
      </c>
    </row>
    <row r="89" spans="1:5" ht="102">
      <c r="A89" t="s">
        <v>60</v>
      </c>
      <c r="E89" s="39" t="s">
        <v>2253</v>
      </c>
    </row>
    <row r="90" spans="1:16" ht="12.75">
      <c r="A90" t="s">
        <v>50</v>
      </c>
      <c s="34" t="s">
        <v>211</v>
      </c>
      <c s="34" t="s">
        <v>2391</v>
      </c>
      <c s="35" t="s">
        <v>59</v>
      </c>
      <c s="6" t="s">
        <v>2392</v>
      </c>
      <c s="36" t="s">
        <v>98</v>
      </c>
      <c s="37">
        <v>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2212</v>
      </c>
      <c>
        <f>(M90*21)/100</f>
      </c>
      <c t="s">
        <v>28</v>
      </c>
    </row>
    <row r="91" spans="1:5" ht="12.75">
      <c r="A91" s="35" t="s">
        <v>56</v>
      </c>
      <c r="E91" s="39" t="s">
        <v>59</v>
      </c>
    </row>
    <row r="92" spans="1:5" ht="12.75">
      <c r="A92" s="35" t="s">
        <v>58</v>
      </c>
      <c r="E92" s="40" t="s">
        <v>2393</v>
      </c>
    </row>
    <row r="93" spans="1:5" ht="255">
      <c r="A93" t="s">
        <v>60</v>
      </c>
      <c r="E93" s="39" t="s">
        <v>2394</v>
      </c>
    </row>
    <row r="94" spans="1:16" ht="25.5">
      <c r="A94" t="s">
        <v>50</v>
      </c>
      <c s="34" t="s">
        <v>216</v>
      </c>
      <c s="34" t="s">
        <v>119</v>
      </c>
      <c s="35" t="s">
        <v>59</v>
      </c>
      <c s="6" t="s">
        <v>120</v>
      </c>
      <c s="36" t="s">
        <v>93</v>
      </c>
      <c s="37">
        <v>150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2212</v>
      </c>
      <c>
        <f>(M94*21)/100</f>
      </c>
      <c t="s">
        <v>28</v>
      </c>
    </row>
    <row r="95" spans="1:5" ht="12.75">
      <c r="A95" s="35" t="s">
        <v>56</v>
      </c>
      <c r="E95" s="39" t="s">
        <v>59</v>
      </c>
    </row>
    <row r="96" spans="1:5" ht="12.75">
      <c r="A96" s="35" t="s">
        <v>58</v>
      </c>
      <c r="E96" s="40" t="s">
        <v>2395</v>
      </c>
    </row>
    <row r="97" spans="1:5" ht="178.5">
      <c r="A97" t="s">
        <v>60</v>
      </c>
      <c r="E97" s="39" t="s">
        <v>2396</v>
      </c>
    </row>
    <row r="98" spans="1:13" ht="12.75">
      <c r="A98" t="s">
        <v>47</v>
      </c>
      <c r="C98" s="31" t="s">
        <v>62</v>
      </c>
      <c r="E98" s="33" t="s">
        <v>2337</v>
      </c>
      <c r="J98" s="32">
        <f>0</f>
      </c>
      <c s="32">
        <f>0</f>
      </c>
      <c s="32">
        <f>0+L99+L103+L107+L111+L115</f>
      </c>
      <c s="32">
        <f>0+M99+M103+M107+M111+M115</f>
      </c>
    </row>
    <row r="99" spans="1:16" ht="25.5">
      <c r="A99" t="s">
        <v>50</v>
      </c>
      <c s="34" t="s">
        <v>219</v>
      </c>
      <c s="34" t="s">
        <v>2397</v>
      </c>
      <c s="35" t="s">
        <v>59</v>
      </c>
      <c s="6" t="s">
        <v>2398</v>
      </c>
      <c s="36" t="s">
        <v>173</v>
      </c>
      <c s="37">
        <v>103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2212</v>
      </c>
      <c>
        <f>(M99*21)/100</f>
      </c>
      <c t="s">
        <v>28</v>
      </c>
    </row>
    <row r="100" spans="1:5" ht="12.75">
      <c r="A100" s="35" t="s">
        <v>56</v>
      </c>
      <c r="E100" s="39" t="s">
        <v>59</v>
      </c>
    </row>
    <row r="101" spans="1:5" ht="89.25">
      <c r="A101" s="35" t="s">
        <v>58</v>
      </c>
      <c r="E101" s="40" t="s">
        <v>2399</v>
      </c>
    </row>
    <row r="102" spans="1:5" ht="12.75">
      <c r="A102" t="s">
        <v>60</v>
      </c>
      <c r="E102" s="39" t="s">
        <v>59</v>
      </c>
    </row>
    <row r="103" spans="1:16" ht="25.5">
      <c r="A103" t="s">
        <v>50</v>
      </c>
      <c s="34" t="s">
        <v>223</v>
      </c>
      <c s="34" t="s">
        <v>2400</v>
      </c>
      <c s="35" t="s">
        <v>59</v>
      </c>
      <c s="6" t="s">
        <v>2401</v>
      </c>
      <c s="36" t="s">
        <v>173</v>
      </c>
      <c s="37">
        <v>103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2212</v>
      </c>
      <c>
        <f>(M103*21)/100</f>
      </c>
      <c t="s">
        <v>28</v>
      </c>
    </row>
    <row r="104" spans="1:5" ht="12.75">
      <c r="A104" s="35" t="s">
        <v>56</v>
      </c>
      <c r="E104" s="39" t="s">
        <v>2402</v>
      </c>
    </row>
    <row r="105" spans="1:5" ht="89.25">
      <c r="A105" s="35" t="s">
        <v>58</v>
      </c>
      <c r="E105" s="40" t="s">
        <v>2399</v>
      </c>
    </row>
    <row r="106" spans="1:5" ht="191.25">
      <c r="A106" t="s">
        <v>60</v>
      </c>
      <c r="E106" s="39" t="s">
        <v>2403</v>
      </c>
    </row>
    <row r="107" spans="1:16" ht="12.75">
      <c r="A107" t="s">
        <v>50</v>
      </c>
      <c s="34" t="s">
        <v>226</v>
      </c>
      <c s="34" t="s">
        <v>2404</v>
      </c>
      <c s="35" t="s">
        <v>59</v>
      </c>
      <c s="6" t="s">
        <v>2405</v>
      </c>
      <c s="36" t="s">
        <v>173</v>
      </c>
      <c s="37">
        <v>21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2212</v>
      </c>
      <c>
        <f>(M107*21)/100</f>
      </c>
      <c t="s">
        <v>28</v>
      </c>
    </row>
    <row r="108" spans="1:5" ht="12.75">
      <c r="A108" s="35" t="s">
        <v>56</v>
      </c>
      <c r="E108" s="39" t="s">
        <v>59</v>
      </c>
    </row>
    <row r="109" spans="1:5" ht="25.5">
      <c r="A109" s="35" t="s">
        <v>58</v>
      </c>
      <c r="E109" s="40" t="s">
        <v>2406</v>
      </c>
    </row>
    <row r="110" spans="1:5" ht="191.25">
      <c r="A110" t="s">
        <v>60</v>
      </c>
      <c r="E110" s="39" t="s">
        <v>2403</v>
      </c>
    </row>
    <row r="111" spans="1:16" ht="12.75">
      <c r="A111" t="s">
        <v>50</v>
      </c>
      <c s="34" t="s">
        <v>230</v>
      </c>
      <c s="34" t="s">
        <v>2407</v>
      </c>
      <c s="35" t="s">
        <v>59</v>
      </c>
      <c s="6" t="s">
        <v>2408</v>
      </c>
      <c s="36" t="s">
        <v>173</v>
      </c>
      <c s="37">
        <v>103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2212</v>
      </c>
      <c>
        <f>(M111*21)/100</f>
      </c>
      <c t="s">
        <v>28</v>
      </c>
    </row>
    <row r="112" spans="1:5" ht="12.75">
      <c r="A112" s="35" t="s">
        <v>56</v>
      </c>
      <c r="E112" s="39" t="s">
        <v>59</v>
      </c>
    </row>
    <row r="113" spans="1:5" ht="102">
      <c r="A113" s="35" t="s">
        <v>58</v>
      </c>
      <c r="E113" s="40" t="s">
        <v>2409</v>
      </c>
    </row>
    <row r="114" spans="1:5" ht="38.25">
      <c r="A114" t="s">
        <v>60</v>
      </c>
      <c r="E114" s="39" t="s">
        <v>2341</v>
      </c>
    </row>
    <row r="115" spans="1:16" ht="12.75">
      <c r="A115" t="s">
        <v>50</v>
      </c>
      <c s="34" t="s">
        <v>233</v>
      </c>
      <c s="34" t="s">
        <v>2410</v>
      </c>
      <c s="35" t="s">
        <v>59</v>
      </c>
      <c s="6" t="s">
        <v>2411</v>
      </c>
      <c s="36" t="s">
        <v>173</v>
      </c>
      <c s="37">
        <v>54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2212</v>
      </c>
      <c>
        <f>(M115*21)/100</f>
      </c>
      <c t="s">
        <v>28</v>
      </c>
    </row>
    <row r="116" spans="1:5" ht="12.75">
      <c r="A116" s="35" t="s">
        <v>56</v>
      </c>
      <c r="E116" s="39" t="s">
        <v>59</v>
      </c>
    </row>
    <row r="117" spans="1:5" ht="38.25">
      <c r="A117" s="35" t="s">
        <v>58</v>
      </c>
      <c r="E117" s="40" t="s">
        <v>2412</v>
      </c>
    </row>
    <row r="118" spans="1:5" ht="63.75">
      <c r="A118" t="s">
        <v>60</v>
      </c>
      <c r="E118" s="39" t="s">
        <v>2413</v>
      </c>
    </row>
    <row r="119" spans="1:13" ht="12.75">
      <c r="A119" t="s">
        <v>47</v>
      </c>
      <c r="C119" s="31" t="s">
        <v>81</v>
      </c>
      <c r="E119" s="33" t="s">
        <v>2303</v>
      </c>
      <c r="J119" s="32">
        <f>0</f>
      </c>
      <c s="32">
        <f>0</f>
      </c>
      <c s="32">
        <f>0+L120</f>
      </c>
      <c s="32">
        <f>0+M120</f>
      </c>
    </row>
    <row r="120" spans="1:16" ht="12.75">
      <c r="A120" t="s">
        <v>50</v>
      </c>
      <c s="34" t="s">
        <v>236</v>
      </c>
      <c s="34" t="s">
        <v>2414</v>
      </c>
      <c s="35" t="s">
        <v>59</v>
      </c>
      <c s="6" t="s">
        <v>2415</v>
      </c>
      <c s="36" t="s">
        <v>93</v>
      </c>
      <c s="37">
        <v>12.8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2212</v>
      </c>
      <c>
        <f>(M120*21)/100</f>
      </c>
      <c t="s">
        <v>28</v>
      </c>
    </row>
    <row r="121" spans="1:5" ht="12.75">
      <c r="A121" s="35" t="s">
        <v>56</v>
      </c>
      <c r="E121" s="39" t="s">
        <v>59</v>
      </c>
    </row>
    <row r="122" spans="1:5" ht="25.5">
      <c r="A122" s="35" t="s">
        <v>58</v>
      </c>
      <c r="E122" s="40" t="s">
        <v>2416</v>
      </c>
    </row>
    <row r="123" spans="1:5" ht="242.25">
      <c r="A123" t="s">
        <v>60</v>
      </c>
      <c r="E123" s="39" t="s">
        <v>2307</v>
      </c>
    </row>
    <row r="124" spans="1:13" ht="12.75">
      <c r="A124" t="s">
        <v>47</v>
      </c>
      <c r="C124" s="31" t="s">
        <v>87</v>
      </c>
      <c r="E124" s="33" t="s">
        <v>122</v>
      </c>
      <c r="J124" s="32">
        <f>0</f>
      </c>
      <c s="32">
        <f>0</f>
      </c>
      <c s="32">
        <f>0+L125+L129+L133+L137+L141</f>
      </c>
      <c s="32">
        <f>0+M125+M129+M133+M137+M141</f>
      </c>
    </row>
    <row r="125" spans="1:16" ht="12.75">
      <c r="A125" t="s">
        <v>50</v>
      </c>
      <c s="34" t="s">
        <v>242</v>
      </c>
      <c s="34" t="s">
        <v>2417</v>
      </c>
      <c s="35" t="s">
        <v>59</v>
      </c>
      <c s="6" t="s">
        <v>2418</v>
      </c>
      <c s="36" t="s">
        <v>173</v>
      </c>
      <c s="37">
        <v>136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2212</v>
      </c>
      <c>
        <f>(M125*21)/100</f>
      </c>
      <c t="s">
        <v>28</v>
      </c>
    </row>
    <row r="126" spans="1:5" ht="12.75">
      <c r="A126" s="35" t="s">
        <v>56</v>
      </c>
      <c r="E126" s="39" t="s">
        <v>59</v>
      </c>
    </row>
    <row r="127" spans="1:5" ht="25.5">
      <c r="A127" s="35" t="s">
        <v>58</v>
      </c>
      <c r="E127" s="40" t="s">
        <v>2419</v>
      </c>
    </row>
    <row r="128" spans="1:5" ht="25.5">
      <c r="A128" t="s">
        <v>60</v>
      </c>
      <c r="E128" s="39" t="s">
        <v>2420</v>
      </c>
    </row>
    <row r="129" spans="1:16" ht="12.75">
      <c r="A129" t="s">
        <v>50</v>
      </c>
      <c s="34" t="s">
        <v>249</v>
      </c>
      <c s="34" t="s">
        <v>127</v>
      </c>
      <c s="35" t="s">
        <v>59</v>
      </c>
      <c s="6" t="s">
        <v>128</v>
      </c>
      <c s="36" t="s">
        <v>84</v>
      </c>
      <c s="37">
        <v>121.6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2212</v>
      </c>
      <c>
        <f>(M129*21)/100</f>
      </c>
      <c t="s">
        <v>28</v>
      </c>
    </row>
    <row r="130" spans="1:5" ht="12.75">
      <c r="A130" s="35" t="s">
        <v>56</v>
      </c>
      <c r="E130" s="39" t="s">
        <v>59</v>
      </c>
    </row>
    <row r="131" spans="1:5" ht="12.75">
      <c r="A131" s="35" t="s">
        <v>58</v>
      </c>
      <c r="E131" s="40" t="s">
        <v>2383</v>
      </c>
    </row>
    <row r="132" spans="1:5" ht="140.25">
      <c r="A132" t="s">
        <v>60</v>
      </c>
      <c r="E132" s="39" t="s">
        <v>2421</v>
      </c>
    </row>
    <row r="133" spans="1:16" ht="12.75">
      <c r="A133" t="s">
        <v>50</v>
      </c>
      <c s="34" t="s">
        <v>257</v>
      </c>
      <c s="34" t="s">
        <v>2422</v>
      </c>
      <c s="35" t="s">
        <v>59</v>
      </c>
      <c s="6" t="s">
        <v>2423</v>
      </c>
      <c s="36" t="s">
        <v>84</v>
      </c>
      <c s="37">
        <v>17.6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2212</v>
      </c>
      <c>
        <f>(M133*21)/100</f>
      </c>
      <c t="s">
        <v>28</v>
      </c>
    </row>
    <row r="134" spans="1:5" ht="12.75">
      <c r="A134" s="35" t="s">
        <v>56</v>
      </c>
      <c r="E134" s="39" t="s">
        <v>59</v>
      </c>
    </row>
    <row r="135" spans="1:5" ht="25.5">
      <c r="A135" s="35" t="s">
        <v>58</v>
      </c>
      <c r="E135" s="40" t="s">
        <v>2424</v>
      </c>
    </row>
    <row r="136" spans="1:5" ht="114.75">
      <c r="A136" t="s">
        <v>60</v>
      </c>
      <c r="E136" s="39" t="s">
        <v>2311</v>
      </c>
    </row>
    <row r="137" spans="1:16" ht="12.75">
      <c r="A137" t="s">
        <v>50</v>
      </c>
      <c s="34" t="s">
        <v>260</v>
      </c>
      <c s="34" t="s">
        <v>2425</v>
      </c>
      <c s="35" t="s">
        <v>59</v>
      </c>
      <c s="6" t="s">
        <v>2426</v>
      </c>
      <c s="36" t="s">
        <v>84</v>
      </c>
      <c s="37">
        <v>4.73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2212</v>
      </c>
      <c>
        <f>(M137*21)/100</f>
      </c>
      <c t="s">
        <v>28</v>
      </c>
    </row>
    <row r="138" spans="1:5" ht="12.75">
      <c r="A138" s="35" t="s">
        <v>56</v>
      </c>
      <c r="E138" s="39" t="s">
        <v>59</v>
      </c>
    </row>
    <row r="139" spans="1:5" ht="25.5">
      <c r="A139" s="35" t="s">
        <v>58</v>
      </c>
      <c r="E139" s="40" t="s">
        <v>2427</v>
      </c>
    </row>
    <row r="140" spans="1:5" ht="114.75">
      <c r="A140" t="s">
        <v>60</v>
      </c>
      <c r="E140" s="39" t="s">
        <v>2311</v>
      </c>
    </row>
    <row r="141" spans="1:16" ht="12.75">
      <c r="A141" t="s">
        <v>50</v>
      </c>
      <c s="34" t="s">
        <v>264</v>
      </c>
      <c s="34" t="s">
        <v>2428</v>
      </c>
      <c s="35" t="s">
        <v>59</v>
      </c>
      <c s="6" t="s">
        <v>2429</v>
      </c>
      <c s="36" t="s">
        <v>173</v>
      </c>
      <c s="37">
        <v>103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2212</v>
      </c>
      <c>
        <f>(M141*21)/100</f>
      </c>
      <c t="s">
        <v>28</v>
      </c>
    </row>
    <row r="142" spans="1:5" ht="12.75">
      <c r="A142" s="35" t="s">
        <v>56</v>
      </c>
      <c r="E142" s="39" t="s">
        <v>2430</v>
      </c>
    </row>
    <row r="143" spans="1:5" ht="89.25">
      <c r="A143" s="35" t="s">
        <v>58</v>
      </c>
      <c r="E143" s="40" t="s">
        <v>2399</v>
      </c>
    </row>
    <row r="144" spans="1:5" ht="76.5">
      <c r="A144" t="s">
        <v>60</v>
      </c>
      <c r="E144" s="39" t="s">
        <v>2431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2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2345</v>
      </c>
      <c s="41">
        <f>Rekapitulace!C31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2345</v>
      </c>
      <c r="E4" s="26" t="s">
        <v>2346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COUNTIFS(L8:L210,"=0",A8:A210,"P")+COUNTIFS(L8:L210,"",A8:A210,"P")+SUM(Q8:Q210)</f>
      </c>
    </row>
    <row r="8" spans="1:13" ht="12.75">
      <c r="A8" t="s">
        <v>45</v>
      </c>
      <c r="C8" s="28" t="s">
        <v>2434</v>
      </c>
      <c r="E8" s="30" t="s">
        <v>2433</v>
      </c>
      <c r="J8" s="29">
        <f>0+J9+J26+J51+J96+J105+J118+J155+J180+J189</f>
      </c>
      <c s="29">
        <f>0+K9+K26+K51+K96+K105+K118+K155+K180+K189</f>
      </c>
      <c s="29">
        <f>0+L9+L26+L51+L96+L105+L118+L155+L180+L189</f>
      </c>
      <c s="29">
        <f>0+M9+M26+M51+M96+M105+M118+M155+M180+M189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50</v>
      </c>
      <c s="34" t="s">
        <v>123</v>
      </c>
      <c s="34" t="s">
        <v>2350</v>
      </c>
      <c s="35" t="s">
        <v>367</v>
      </c>
      <c s="6" t="s">
        <v>368</v>
      </c>
      <c s="36" t="s">
        <v>54</v>
      </c>
      <c s="37">
        <v>3366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2435</v>
      </c>
    </row>
    <row r="12" spans="1:5" ht="12.75">
      <c r="A12" s="35" t="s">
        <v>58</v>
      </c>
      <c r="E12" s="40" t="s">
        <v>2436</v>
      </c>
    </row>
    <row r="13" spans="1:5" ht="127.5">
      <c r="A13" t="s">
        <v>60</v>
      </c>
      <c r="E13" s="39" t="s">
        <v>2209</v>
      </c>
    </row>
    <row r="14" spans="1:16" ht="25.5">
      <c r="A14" t="s">
        <v>50</v>
      </c>
      <c s="34" t="s">
        <v>28</v>
      </c>
      <c s="34" t="s">
        <v>63</v>
      </c>
      <c s="35" t="s">
        <v>64</v>
      </c>
      <c s="6" t="s">
        <v>2263</v>
      </c>
      <c s="36" t="s">
        <v>54</v>
      </c>
      <c s="37">
        <v>34.848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12.75">
      <c r="A15" s="35" t="s">
        <v>56</v>
      </c>
      <c r="E15" s="39" t="s">
        <v>2261</v>
      </c>
    </row>
    <row r="16" spans="1:5" ht="12.75">
      <c r="A16" s="35" t="s">
        <v>58</v>
      </c>
      <c r="E16" s="40" t="s">
        <v>2437</v>
      </c>
    </row>
    <row r="17" spans="1:5" ht="127.5">
      <c r="A17" t="s">
        <v>60</v>
      </c>
      <c r="E17" s="39" t="s">
        <v>2209</v>
      </c>
    </row>
    <row r="18" spans="1:16" ht="25.5">
      <c r="A18" t="s">
        <v>50</v>
      </c>
      <c s="34" t="s">
        <v>26</v>
      </c>
      <c s="34" t="s">
        <v>68</v>
      </c>
      <c s="35" t="s">
        <v>69</v>
      </c>
      <c s="6" t="s">
        <v>2354</v>
      </c>
      <c s="36" t="s">
        <v>54</v>
      </c>
      <c s="37">
        <v>940.68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12.75">
      <c r="A19" s="35" t="s">
        <v>56</v>
      </c>
      <c r="E19" s="39" t="s">
        <v>2261</v>
      </c>
    </row>
    <row r="20" spans="1:5" ht="12.75">
      <c r="A20" s="35" t="s">
        <v>58</v>
      </c>
      <c r="E20" s="40" t="s">
        <v>2438</v>
      </c>
    </row>
    <row r="21" spans="1:5" ht="127.5">
      <c r="A21" t="s">
        <v>60</v>
      </c>
      <c r="E21" s="39" t="s">
        <v>2209</v>
      </c>
    </row>
    <row r="22" spans="1:16" ht="25.5">
      <c r="A22" t="s">
        <v>50</v>
      </c>
      <c s="34" t="s">
        <v>160</v>
      </c>
      <c s="34" t="s">
        <v>366</v>
      </c>
      <c s="35" t="s">
        <v>367</v>
      </c>
      <c s="6" t="s">
        <v>368</v>
      </c>
      <c s="36" t="s">
        <v>54</v>
      </c>
      <c s="37">
        <v>218.064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12.75">
      <c r="A23" s="35" t="s">
        <v>56</v>
      </c>
      <c r="E23" s="39" t="s">
        <v>2261</v>
      </c>
    </row>
    <row r="24" spans="1:5" ht="12.75">
      <c r="A24" s="35" t="s">
        <v>58</v>
      </c>
      <c r="E24" s="40" t="s">
        <v>2439</v>
      </c>
    </row>
    <row r="25" spans="1:5" ht="127.5">
      <c r="A25" t="s">
        <v>60</v>
      </c>
      <c r="E25" s="39" t="s">
        <v>2209</v>
      </c>
    </row>
    <row r="26" spans="1:13" ht="12.75">
      <c r="A26" t="s">
        <v>47</v>
      </c>
      <c r="C26" s="31" t="s">
        <v>123</v>
      </c>
      <c r="E26" s="33" t="s">
        <v>545</v>
      </c>
      <c r="J26" s="32">
        <f>0</f>
      </c>
      <c s="32">
        <f>0</f>
      </c>
      <c s="32">
        <f>0+L27+L31+L35+L39+L43+L47</f>
      </c>
      <c s="32">
        <f>0+M27+M31+M35+M39+M43+M47</f>
      </c>
    </row>
    <row r="27" spans="1:16" ht="12.75">
      <c r="A27" t="s">
        <v>50</v>
      </c>
      <c s="34" t="s">
        <v>79</v>
      </c>
      <c s="34" t="s">
        <v>2265</v>
      </c>
      <c s="35" t="s">
        <v>59</v>
      </c>
      <c s="6" t="s">
        <v>2266</v>
      </c>
      <c s="36" t="s">
        <v>84</v>
      </c>
      <c s="37">
        <v>1634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2212</v>
      </c>
      <c>
        <f>(M27*21)/100</f>
      </c>
      <c t="s">
        <v>28</v>
      </c>
    </row>
    <row r="28" spans="1:5" ht="12.75">
      <c r="A28" s="35" t="s">
        <v>56</v>
      </c>
      <c r="E28" s="39" t="s">
        <v>59</v>
      </c>
    </row>
    <row r="29" spans="1:5" ht="25.5">
      <c r="A29" s="35" t="s">
        <v>58</v>
      </c>
      <c r="E29" s="40" t="s">
        <v>2440</v>
      </c>
    </row>
    <row r="30" spans="1:5" ht="318.75">
      <c r="A30" t="s">
        <v>60</v>
      </c>
      <c r="E30" s="39" t="s">
        <v>2268</v>
      </c>
    </row>
    <row r="31" spans="1:16" ht="12.75">
      <c r="A31" t="s">
        <v>50</v>
      </c>
      <c s="34" t="s">
        <v>27</v>
      </c>
      <c s="34" t="s">
        <v>2269</v>
      </c>
      <c s="35" t="s">
        <v>59</v>
      </c>
      <c s="6" t="s">
        <v>2270</v>
      </c>
      <c s="36" t="s">
        <v>84</v>
      </c>
      <c s="37">
        <v>319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2212</v>
      </c>
      <c>
        <f>(M31*21)/100</f>
      </c>
      <c t="s">
        <v>28</v>
      </c>
    </row>
    <row r="32" spans="1:5" ht="12.75">
      <c r="A32" s="35" t="s">
        <v>56</v>
      </c>
      <c r="E32" s="39" t="s">
        <v>59</v>
      </c>
    </row>
    <row r="33" spans="1:5" ht="25.5">
      <c r="A33" s="35" t="s">
        <v>58</v>
      </c>
      <c r="E33" s="40" t="s">
        <v>2441</v>
      </c>
    </row>
    <row r="34" spans="1:5" ht="318.75">
      <c r="A34" t="s">
        <v>60</v>
      </c>
      <c r="E34" s="39" t="s">
        <v>2272</v>
      </c>
    </row>
    <row r="35" spans="1:16" ht="12.75">
      <c r="A35" t="s">
        <v>50</v>
      </c>
      <c s="34" t="s">
        <v>62</v>
      </c>
      <c s="34" t="s">
        <v>2219</v>
      </c>
      <c s="35" t="s">
        <v>59</v>
      </c>
      <c s="6" t="s">
        <v>2220</v>
      </c>
      <c s="36" t="s">
        <v>84</v>
      </c>
      <c s="37">
        <v>1953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2212</v>
      </c>
      <c>
        <f>(M35*21)/100</f>
      </c>
      <c t="s">
        <v>28</v>
      </c>
    </row>
    <row r="36" spans="1:5" ht="12.75">
      <c r="A36" s="35" t="s">
        <v>56</v>
      </c>
      <c r="E36" s="39" t="s">
        <v>59</v>
      </c>
    </row>
    <row r="37" spans="1:5" ht="12.75">
      <c r="A37" s="35" t="s">
        <v>58</v>
      </c>
      <c r="E37" s="40" t="s">
        <v>2442</v>
      </c>
    </row>
    <row r="38" spans="1:5" ht="191.25">
      <c r="A38" t="s">
        <v>60</v>
      </c>
      <c r="E38" s="39" t="s">
        <v>2222</v>
      </c>
    </row>
    <row r="39" spans="1:16" ht="12.75">
      <c r="A39" t="s">
        <v>50</v>
      </c>
      <c s="34" t="s">
        <v>81</v>
      </c>
      <c s="34" t="s">
        <v>2443</v>
      </c>
      <c s="35" t="s">
        <v>59</v>
      </c>
      <c s="6" t="s">
        <v>2444</v>
      </c>
      <c s="36" t="s">
        <v>84</v>
      </c>
      <c s="37">
        <v>180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2212</v>
      </c>
      <c>
        <f>(M39*21)/100</f>
      </c>
      <c t="s">
        <v>28</v>
      </c>
    </row>
    <row r="40" spans="1:5" ht="12.75">
      <c r="A40" s="35" t="s">
        <v>56</v>
      </c>
      <c r="E40" s="39" t="s">
        <v>59</v>
      </c>
    </row>
    <row r="41" spans="1:5" ht="25.5">
      <c r="A41" s="35" t="s">
        <v>58</v>
      </c>
      <c r="E41" s="40" t="s">
        <v>2445</v>
      </c>
    </row>
    <row r="42" spans="1:5" ht="229.5">
      <c r="A42" t="s">
        <v>60</v>
      </c>
      <c r="E42" s="39" t="s">
        <v>2446</v>
      </c>
    </row>
    <row r="43" spans="1:16" ht="12.75">
      <c r="A43" t="s">
        <v>50</v>
      </c>
      <c s="34" t="s">
        <v>87</v>
      </c>
      <c s="34" t="s">
        <v>2223</v>
      </c>
      <c s="35" t="s">
        <v>59</v>
      </c>
      <c s="6" t="s">
        <v>2224</v>
      </c>
      <c s="36" t="s">
        <v>84</v>
      </c>
      <c s="37">
        <v>958.7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2212</v>
      </c>
      <c>
        <f>(M43*21)/100</f>
      </c>
      <c t="s">
        <v>28</v>
      </c>
    </row>
    <row r="44" spans="1:5" ht="12.75">
      <c r="A44" s="35" t="s">
        <v>56</v>
      </c>
      <c r="E44" s="39" t="s">
        <v>59</v>
      </c>
    </row>
    <row r="45" spans="1:5" ht="76.5">
      <c r="A45" s="35" t="s">
        <v>58</v>
      </c>
      <c r="E45" s="40" t="s">
        <v>2447</v>
      </c>
    </row>
    <row r="46" spans="1:5" ht="229.5">
      <c r="A46" t="s">
        <v>60</v>
      </c>
      <c r="E46" s="39" t="s">
        <v>2226</v>
      </c>
    </row>
    <row r="47" spans="1:16" ht="12.75">
      <c r="A47" t="s">
        <v>50</v>
      </c>
      <c s="34" t="s">
        <v>67</v>
      </c>
      <c s="34" t="s">
        <v>2231</v>
      </c>
      <c s="35" t="s">
        <v>59</v>
      </c>
      <c s="6" t="s">
        <v>2232</v>
      </c>
      <c s="36" t="s">
        <v>173</v>
      </c>
      <c s="37">
        <v>150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2212</v>
      </c>
      <c>
        <f>(M47*21)/100</f>
      </c>
      <c t="s">
        <v>28</v>
      </c>
    </row>
    <row r="48" spans="1:5" ht="12.75">
      <c r="A48" s="35" t="s">
        <v>56</v>
      </c>
      <c r="E48" s="39" t="s">
        <v>59</v>
      </c>
    </row>
    <row r="49" spans="1:5" ht="12.75">
      <c r="A49" s="35" t="s">
        <v>58</v>
      </c>
      <c r="E49" s="40" t="s">
        <v>2448</v>
      </c>
    </row>
    <row r="50" spans="1:5" ht="25.5">
      <c r="A50" t="s">
        <v>60</v>
      </c>
      <c r="E50" s="39" t="s">
        <v>2233</v>
      </c>
    </row>
    <row r="51" spans="1:13" ht="12.75">
      <c r="A51" t="s">
        <v>47</v>
      </c>
      <c r="C51" s="31" t="s">
        <v>28</v>
      </c>
      <c r="E51" s="33" t="s">
        <v>2274</v>
      </c>
      <c r="J51" s="32">
        <f>0</f>
      </c>
      <c s="32">
        <f>0</f>
      </c>
      <c s="32">
        <f>0+L52+L56+L60+L64+L68+L72+L76+L80+L84+L88+L92</f>
      </c>
      <c s="32">
        <f>0+M52+M56+M60+M64+M68+M72+M76+M80+M84+M88+M92</f>
      </c>
    </row>
    <row r="52" spans="1:16" ht="12.75">
      <c r="A52" t="s">
        <v>50</v>
      </c>
      <c s="34" t="s">
        <v>90</v>
      </c>
      <c s="34" t="s">
        <v>2361</v>
      </c>
      <c s="35" t="s">
        <v>59</v>
      </c>
      <c s="6" t="s">
        <v>2362</v>
      </c>
      <c s="36" t="s">
        <v>84</v>
      </c>
      <c s="37">
        <v>82.836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2212</v>
      </c>
      <c>
        <f>(M52*21)/100</f>
      </c>
      <c t="s">
        <v>28</v>
      </c>
    </row>
    <row r="53" spans="1:5" ht="12.75">
      <c r="A53" s="35" t="s">
        <v>56</v>
      </c>
      <c r="E53" s="39" t="s">
        <v>59</v>
      </c>
    </row>
    <row r="54" spans="1:5" ht="25.5">
      <c r="A54" s="35" t="s">
        <v>58</v>
      </c>
      <c r="E54" s="40" t="s">
        <v>2449</v>
      </c>
    </row>
    <row r="55" spans="1:5" ht="38.25">
      <c r="A55" t="s">
        <v>60</v>
      </c>
      <c r="E55" s="39" t="s">
        <v>2364</v>
      </c>
    </row>
    <row r="56" spans="1:16" ht="12.75">
      <c r="A56" t="s">
        <v>50</v>
      </c>
      <c s="34" t="s">
        <v>95</v>
      </c>
      <c s="34" t="s">
        <v>2450</v>
      </c>
      <c s="35" t="s">
        <v>59</v>
      </c>
      <c s="6" t="s">
        <v>2451</v>
      </c>
      <c s="36" t="s">
        <v>84</v>
      </c>
      <c s="37">
        <v>7.056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2212</v>
      </c>
      <c>
        <f>(M56*21)/100</f>
      </c>
      <c t="s">
        <v>28</v>
      </c>
    </row>
    <row r="57" spans="1:5" ht="12.75">
      <c r="A57" s="35" t="s">
        <v>56</v>
      </c>
      <c r="E57" s="39" t="s">
        <v>59</v>
      </c>
    </row>
    <row r="58" spans="1:5" ht="25.5">
      <c r="A58" s="35" t="s">
        <v>58</v>
      </c>
      <c r="E58" s="40" t="s">
        <v>2452</v>
      </c>
    </row>
    <row r="59" spans="1:5" ht="409.5">
      <c r="A59" t="s">
        <v>60</v>
      </c>
      <c r="E59" s="39" t="s">
        <v>2453</v>
      </c>
    </row>
    <row r="60" spans="1:16" ht="12.75">
      <c r="A60" t="s">
        <v>50</v>
      </c>
      <c s="34" t="s">
        <v>101</v>
      </c>
      <c s="34" t="s">
        <v>2454</v>
      </c>
      <c s="35" t="s">
        <v>59</v>
      </c>
      <c s="6" t="s">
        <v>2455</v>
      </c>
      <c s="36" t="s">
        <v>54</v>
      </c>
      <c s="37">
        <v>6.587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2212</v>
      </c>
      <c>
        <f>(M60*21)/100</f>
      </c>
      <c t="s">
        <v>28</v>
      </c>
    </row>
    <row r="61" spans="1:5" ht="12.75">
      <c r="A61" s="35" t="s">
        <v>56</v>
      </c>
      <c r="E61" s="39" t="s">
        <v>59</v>
      </c>
    </row>
    <row r="62" spans="1:5" ht="89.25">
      <c r="A62" s="35" t="s">
        <v>58</v>
      </c>
      <c r="E62" s="40" t="s">
        <v>2456</v>
      </c>
    </row>
    <row r="63" spans="1:5" ht="38.25">
      <c r="A63" t="s">
        <v>60</v>
      </c>
      <c r="E63" s="39" t="s">
        <v>2457</v>
      </c>
    </row>
    <row r="64" spans="1:16" ht="12.75">
      <c r="A64" t="s">
        <v>50</v>
      </c>
      <c s="34" t="s">
        <v>106</v>
      </c>
      <c s="34" t="s">
        <v>2458</v>
      </c>
      <c s="35" t="s">
        <v>59</v>
      </c>
      <c s="6" t="s">
        <v>2459</v>
      </c>
      <c s="36" t="s">
        <v>173</v>
      </c>
      <c s="37">
        <v>20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2212</v>
      </c>
      <c>
        <f>(M64*21)/100</f>
      </c>
      <c t="s">
        <v>28</v>
      </c>
    </row>
    <row r="65" spans="1:5" ht="12.75">
      <c r="A65" s="35" t="s">
        <v>56</v>
      </c>
      <c r="E65" s="39" t="s">
        <v>59</v>
      </c>
    </row>
    <row r="66" spans="1:5" ht="25.5">
      <c r="A66" s="35" t="s">
        <v>58</v>
      </c>
      <c r="E66" s="40" t="s">
        <v>2460</v>
      </c>
    </row>
    <row r="67" spans="1:5" ht="25.5">
      <c r="A67" t="s">
        <v>60</v>
      </c>
      <c r="E67" s="39" t="s">
        <v>2461</v>
      </c>
    </row>
    <row r="68" spans="1:16" ht="12.75">
      <c r="A68" t="s">
        <v>50</v>
      </c>
      <c s="34" t="s">
        <v>110</v>
      </c>
      <c s="34" t="s">
        <v>2462</v>
      </c>
      <c s="35" t="s">
        <v>59</v>
      </c>
      <c s="6" t="s">
        <v>2463</v>
      </c>
      <c s="36" t="s">
        <v>54</v>
      </c>
      <c s="37">
        <v>6.375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2212</v>
      </c>
      <c>
        <f>(M68*21)/100</f>
      </c>
      <c t="s">
        <v>28</v>
      </c>
    </row>
    <row r="69" spans="1:5" ht="12.75">
      <c r="A69" s="35" t="s">
        <v>56</v>
      </c>
      <c r="E69" s="39" t="s">
        <v>59</v>
      </c>
    </row>
    <row r="70" spans="1:5" ht="25.5">
      <c r="A70" s="35" t="s">
        <v>58</v>
      </c>
      <c r="E70" s="40" t="s">
        <v>2464</v>
      </c>
    </row>
    <row r="71" spans="1:5" ht="12.75">
      <c r="A71" t="s">
        <v>60</v>
      </c>
      <c r="E71" s="39" t="s">
        <v>2465</v>
      </c>
    </row>
    <row r="72" spans="1:16" ht="25.5">
      <c r="A72" t="s">
        <v>50</v>
      </c>
      <c s="34" t="s">
        <v>114</v>
      </c>
      <c s="34" t="s">
        <v>2282</v>
      </c>
      <c s="35" t="s">
        <v>59</v>
      </c>
      <c s="6" t="s">
        <v>2283</v>
      </c>
      <c s="36" t="s">
        <v>93</v>
      </c>
      <c s="37">
        <v>24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2212</v>
      </c>
      <c>
        <f>(M72*21)/100</f>
      </c>
      <c t="s">
        <v>28</v>
      </c>
    </row>
    <row r="73" spans="1:5" ht="12.75">
      <c r="A73" s="35" t="s">
        <v>56</v>
      </c>
      <c r="E73" s="39" t="s">
        <v>59</v>
      </c>
    </row>
    <row r="74" spans="1:5" ht="25.5">
      <c r="A74" s="35" t="s">
        <v>58</v>
      </c>
      <c r="E74" s="40" t="s">
        <v>2466</v>
      </c>
    </row>
    <row r="75" spans="1:5" ht="63.75">
      <c r="A75" t="s">
        <v>60</v>
      </c>
      <c r="E75" s="39" t="s">
        <v>2285</v>
      </c>
    </row>
    <row r="76" spans="1:16" ht="12.75">
      <c r="A76" t="s">
        <v>50</v>
      </c>
      <c s="34" t="s">
        <v>138</v>
      </c>
      <c s="34" t="s">
        <v>2467</v>
      </c>
      <c s="35" t="s">
        <v>59</v>
      </c>
      <c s="6" t="s">
        <v>2468</v>
      </c>
      <c s="36" t="s">
        <v>93</v>
      </c>
      <c s="37">
        <v>104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2212</v>
      </c>
      <c>
        <f>(M76*21)/100</f>
      </c>
      <c t="s">
        <v>28</v>
      </c>
    </row>
    <row r="77" spans="1:5" ht="12.75">
      <c r="A77" s="35" t="s">
        <v>56</v>
      </c>
      <c r="E77" s="39" t="s">
        <v>59</v>
      </c>
    </row>
    <row r="78" spans="1:5" ht="25.5">
      <c r="A78" s="35" t="s">
        <v>58</v>
      </c>
      <c r="E78" s="40" t="s">
        <v>2469</v>
      </c>
    </row>
    <row r="79" spans="1:5" ht="191.25">
      <c r="A79" t="s">
        <v>60</v>
      </c>
      <c r="E79" s="39" t="s">
        <v>2470</v>
      </c>
    </row>
    <row r="80" spans="1:16" ht="12.75">
      <c r="A80" t="s">
        <v>50</v>
      </c>
      <c s="34" t="s">
        <v>118</v>
      </c>
      <c s="34" t="s">
        <v>2318</v>
      </c>
      <c s="35" t="s">
        <v>59</v>
      </c>
      <c s="6" t="s">
        <v>2319</v>
      </c>
      <c s="36" t="s">
        <v>84</v>
      </c>
      <c s="37">
        <v>1.4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2212</v>
      </c>
      <c>
        <f>(M80*21)/100</f>
      </c>
      <c t="s">
        <v>28</v>
      </c>
    </row>
    <row r="81" spans="1:5" ht="12.75">
      <c r="A81" s="35" t="s">
        <v>56</v>
      </c>
      <c r="E81" s="39" t="s">
        <v>59</v>
      </c>
    </row>
    <row r="82" spans="1:5" ht="38.25">
      <c r="A82" s="35" t="s">
        <v>58</v>
      </c>
      <c r="E82" s="40" t="s">
        <v>2471</v>
      </c>
    </row>
    <row r="83" spans="1:5" ht="369.75">
      <c r="A83" t="s">
        <v>60</v>
      </c>
      <c r="E83" s="39" t="s">
        <v>2321</v>
      </c>
    </row>
    <row r="84" spans="1:16" ht="12.75">
      <c r="A84" t="s">
        <v>50</v>
      </c>
      <c s="34" t="s">
        <v>73</v>
      </c>
      <c s="34" t="s">
        <v>2322</v>
      </c>
      <c s="35" t="s">
        <v>59</v>
      </c>
      <c s="6" t="s">
        <v>2323</v>
      </c>
      <c s="36" t="s">
        <v>54</v>
      </c>
      <c s="37">
        <v>0.148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2212</v>
      </c>
      <c>
        <f>(M84*21)/100</f>
      </c>
      <c t="s">
        <v>28</v>
      </c>
    </row>
    <row r="85" spans="1:5" ht="12.75">
      <c r="A85" s="35" t="s">
        <v>56</v>
      </c>
      <c r="E85" s="39" t="s">
        <v>59</v>
      </c>
    </row>
    <row r="86" spans="1:5" ht="25.5">
      <c r="A86" s="35" t="s">
        <v>58</v>
      </c>
      <c r="E86" s="40" t="s">
        <v>2472</v>
      </c>
    </row>
    <row r="87" spans="1:5" ht="267.75">
      <c r="A87" t="s">
        <v>60</v>
      </c>
      <c r="E87" s="39" t="s">
        <v>2325</v>
      </c>
    </row>
    <row r="88" spans="1:16" ht="12.75">
      <c r="A88" t="s">
        <v>50</v>
      </c>
      <c s="34" t="s">
        <v>211</v>
      </c>
      <c s="34" t="s">
        <v>2473</v>
      </c>
      <c s="35" t="s">
        <v>59</v>
      </c>
      <c s="6" t="s">
        <v>2474</v>
      </c>
      <c s="36" t="s">
        <v>84</v>
      </c>
      <c s="37">
        <v>0.84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2212</v>
      </c>
      <c>
        <f>(M88*21)/100</f>
      </c>
      <c t="s">
        <v>28</v>
      </c>
    </row>
    <row r="89" spans="1:5" ht="12.75">
      <c r="A89" s="35" t="s">
        <v>56</v>
      </c>
      <c r="E89" s="39" t="s">
        <v>59</v>
      </c>
    </row>
    <row r="90" spans="1:5" ht="25.5">
      <c r="A90" s="35" t="s">
        <v>58</v>
      </c>
      <c r="E90" s="40" t="s">
        <v>2475</v>
      </c>
    </row>
    <row r="91" spans="1:5" ht="76.5">
      <c r="A91" t="s">
        <v>60</v>
      </c>
      <c r="E91" s="39" t="s">
        <v>2476</v>
      </c>
    </row>
    <row r="92" spans="1:16" ht="12.75">
      <c r="A92" t="s">
        <v>50</v>
      </c>
      <c s="34" t="s">
        <v>216</v>
      </c>
      <c s="34" t="s">
        <v>2477</v>
      </c>
      <c s="35" t="s">
        <v>59</v>
      </c>
      <c s="6" t="s">
        <v>2478</v>
      </c>
      <c s="36" t="s">
        <v>98</v>
      </c>
      <c s="37">
        <v>27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2212</v>
      </c>
      <c>
        <f>(M92*21)/100</f>
      </c>
      <c t="s">
        <v>28</v>
      </c>
    </row>
    <row r="93" spans="1:5" ht="12.75">
      <c r="A93" s="35" t="s">
        <v>56</v>
      </c>
      <c r="E93" s="39" t="s">
        <v>2479</v>
      </c>
    </row>
    <row r="94" spans="1:5" ht="25.5">
      <c r="A94" s="35" t="s">
        <v>58</v>
      </c>
      <c r="E94" s="40" t="s">
        <v>2480</v>
      </c>
    </row>
    <row r="95" spans="1:5" ht="153">
      <c r="A95" t="s">
        <v>60</v>
      </c>
      <c r="E95" s="39" t="s">
        <v>2481</v>
      </c>
    </row>
    <row r="96" spans="1:13" ht="12.75">
      <c r="A96" t="s">
        <v>47</v>
      </c>
      <c r="C96" s="31" t="s">
        <v>26</v>
      </c>
      <c r="E96" s="33" t="s">
        <v>2294</v>
      </c>
      <c r="J96" s="32">
        <f>0</f>
      </c>
      <c s="32">
        <f>0</f>
      </c>
      <c s="32">
        <f>0+L97+L101</f>
      </c>
      <c s="32">
        <f>0+M97+M101</f>
      </c>
    </row>
    <row r="97" spans="1:16" ht="12.75">
      <c r="A97" t="s">
        <v>50</v>
      </c>
      <c s="34" t="s">
        <v>219</v>
      </c>
      <c s="34" t="s">
        <v>2482</v>
      </c>
      <c s="35" t="s">
        <v>59</v>
      </c>
      <c s="6" t="s">
        <v>2483</v>
      </c>
      <c s="36" t="s">
        <v>84</v>
      </c>
      <c s="37">
        <v>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2212</v>
      </c>
      <c>
        <f>(M97*21)/100</f>
      </c>
      <c t="s">
        <v>28</v>
      </c>
    </row>
    <row r="98" spans="1:5" ht="12.75">
      <c r="A98" s="35" t="s">
        <v>56</v>
      </c>
      <c r="E98" s="39" t="s">
        <v>59</v>
      </c>
    </row>
    <row r="99" spans="1:5" ht="25.5">
      <c r="A99" s="35" t="s">
        <v>58</v>
      </c>
      <c r="E99" s="40" t="s">
        <v>2484</v>
      </c>
    </row>
    <row r="100" spans="1:5" ht="229.5">
      <c r="A100" t="s">
        <v>60</v>
      </c>
      <c r="E100" s="39" t="s">
        <v>2298</v>
      </c>
    </row>
    <row r="101" spans="1:16" ht="12.75">
      <c r="A101" t="s">
        <v>50</v>
      </c>
      <c s="34" t="s">
        <v>223</v>
      </c>
      <c s="34" t="s">
        <v>2485</v>
      </c>
      <c s="35" t="s">
        <v>59</v>
      </c>
      <c s="6" t="s">
        <v>2486</v>
      </c>
      <c s="36" t="s">
        <v>84</v>
      </c>
      <c s="37">
        <v>244.35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2212</v>
      </c>
      <c>
        <f>(M101*21)/100</f>
      </c>
      <c t="s">
        <v>28</v>
      </c>
    </row>
    <row r="102" spans="1:5" ht="12.75">
      <c r="A102" s="35" t="s">
        <v>56</v>
      </c>
      <c r="E102" s="39" t="s">
        <v>2487</v>
      </c>
    </row>
    <row r="103" spans="1:5" ht="25.5">
      <c r="A103" s="35" t="s">
        <v>58</v>
      </c>
      <c r="E103" s="40" t="s">
        <v>2488</v>
      </c>
    </row>
    <row r="104" spans="1:5" ht="229.5">
      <c r="A104" t="s">
        <v>60</v>
      </c>
      <c r="E104" s="39" t="s">
        <v>2298</v>
      </c>
    </row>
    <row r="105" spans="1:13" ht="12.75">
      <c r="A105" t="s">
        <v>47</v>
      </c>
      <c r="C105" s="31" t="s">
        <v>160</v>
      </c>
      <c r="E105" s="33" t="s">
        <v>394</v>
      </c>
      <c r="J105" s="32">
        <f>0</f>
      </c>
      <c s="32">
        <f>0</f>
      </c>
      <c s="32">
        <f>0+L106+L110+L114</f>
      </c>
      <c s="32">
        <f>0+M106+M110+M114</f>
      </c>
    </row>
    <row r="106" spans="1:16" ht="12.75">
      <c r="A106" t="s">
        <v>50</v>
      </c>
      <c s="34" t="s">
        <v>226</v>
      </c>
      <c s="34" t="s">
        <v>2365</v>
      </c>
      <c s="35" t="s">
        <v>59</v>
      </c>
      <c s="6" t="s">
        <v>2366</v>
      </c>
      <c s="36" t="s">
        <v>84</v>
      </c>
      <c s="37">
        <v>106.2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2212</v>
      </c>
      <c>
        <f>(M106*21)/100</f>
      </c>
      <c t="s">
        <v>28</v>
      </c>
    </row>
    <row r="107" spans="1:5" ht="12.75">
      <c r="A107" s="35" t="s">
        <v>56</v>
      </c>
      <c r="E107" s="39" t="s">
        <v>59</v>
      </c>
    </row>
    <row r="108" spans="1:5" ht="25.5">
      <c r="A108" s="35" t="s">
        <v>58</v>
      </c>
      <c r="E108" s="40" t="s">
        <v>2489</v>
      </c>
    </row>
    <row r="109" spans="1:5" ht="369.75">
      <c r="A109" t="s">
        <v>60</v>
      </c>
      <c r="E109" s="39" t="s">
        <v>2240</v>
      </c>
    </row>
    <row r="110" spans="1:16" ht="12.75">
      <c r="A110" t="s">
        <v>50</v>
      </c>
      <c s="34" t="s">
        <v>230</v>
      </c>
      <c s="34" t="s">
        <v>2368</v>
      </c>
      <c s="35" t="s">
        <v>59</v>
      </c>
      <c s="6" t="s">
        <v>2369</v>
      </c>
      <c s="36" t="s">
        <v>84</v>
      </c>
      <c s="37">
        <v>15.35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2212</v>
      </c>
      <c>
        <f>(M110*21)/100</f>
      </c>
      <c t="s">
        <v>28</v>
      </c>
    </row>
    <row r="111" spans="1:5" ht="12.75">
      <c r="A111" s="35" t="s">
        <v>56</v>
      </c>
      <c r="E111" s="39" t="s">
        <v>59</v>
      </c>
    </row>
    <row r="112" spans="1:5" ht="25.5">
      <c r="A112" s="35" t="s">
        <v>58</v>
      </c>
      <c r="E112" s="40" t="s">
        <v>2490</v>
      </c>
    </row>
    <row r="113" spans="1:5" ht="369.75">
      <c r="A113" t="s">
        <v>60</v>
      </c>
      <c r="E113" s="39" t="s">
        <v>2240</v>
      </c>
    </row>
    <row r="114" spans="1:16" ht="12.75">
      <c r="A114" t="s">
        <v>50</v>
      </c>
      <c s="34" t="s">
        <v>233</v>
      </c>
      <c s="34" t="s">
        <v>2371</v>
      </c>
      <c s="35" t="s">
        <v>59</v>
      </c>
      <c s="6" t="s">
        <v>2372</v>
      </c>
      <c s="36" t="s">
        <v>54</v>
      </c>
      <c s="37">
        <v>0.76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2212</v>
      </c>
      <c>
        <f>(M114*21)/100</f>
      </c>
      <c t="s">
        <v>28</v>
      </c>
    </row>
    <row r="115" spans="1:5" ht="12.75">
      <c r="A115" s="35" t="s">
        <v>56</v>
      </c>
      <c r="E115" s="39" t="s">
        <v>59</v>
      </c>
    </row>
    <row r="116" spans="1:5" ht="25.5">
      <c r="A116" s="35" t="s">
        <v>58</v>
      </c>
      <c r="E116" s="40" t="s">
        <v>2491</v>
      </c>
    </row>
    <row r="117" spans="1:5" ht="178.5">
      <c r="A117" t="s">
        <v>60</v>
      </c>
      <c r="E117" s="39" t="s">
        <v>2374</v>
      </c>
    </row>
    <row r="118" spans="1:13" ht="12.75">
      <c r="A118" t="s">
        <v>47</v>
      </c>
      <c r="C118" s="31" t="s">
        <v>79</v>
      </c>
      <c r="E118" s="33" t="s">
        <v>80</v>
      </c>
      <c r="J118" s="32">
        <f>0</f>
      </c>
      <c s="32">
        <f>0</f>
      </c>
      <c s="32">
        <f>0+L119+L123+L127+L131+L135+L139+L143+L147+L151</f>
      </c>
      <c s="32">
        <f>0+M119+M123+M127+M131+M135+M139+M143+M147+M151</f>
      </c>
    </row>
    <row r="119" spans="1:16" ht="25.5">
      <c r="A119" t="s">
        <v>50</v>
      </c>
      <c s="34" t="s">
        <v>236</v>
      </c>
      <c s="34" t="s">
        <v>2375</v>
      </c>
      <c s="35" t="s">
        <v>59</v>
      </c>
      <c s="6" t="s">
        <v>2376</v>
      </c>
      <c s="36" t="s">
        <v>84</v>
      </c>
      <c s="37">
        <v>213.92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2212</v>
      </c>
      <c>
        <f>(M119*21)/100</f>
      </c>
      <c t="s">
        <v>28</v>
      </c>
    </row>
    <row r="120" spans="1:5" ht="12.75">
      <c r="A120" s="35" t="s">
        <v>56</v>
      </c>
      <c r="E120" s="39" t="s">
        <v>59</v>
      </c>
    </row>
    <row r="121" spans="1:5" ht="25.5">
      <c r="A121" s="35" t="s">
        <v>58</v>
      </c>
      <c r="E121" s="40" t="s">
        <v>2492</v>
      </c>
    </row>
    <row r="122" spans="1:5" ht="280.5">
      <c r="A122" t="s">
        <v>60</v>
      </c>
      <c r="E122" s="39" t="s">
        <v>2378</v>
      </c>
    </row>
    <row r="123" spans="1:16" ht="12.75">
      <c r="A123" t="s">
        <v>50</v>
      </c>
      <c s="34" t="s">
        <v>242</v>
      </c>
      <c s="34" t="s">
        <v>88</v>
      </c>
      <c s="35" t="s">
        <v>59</v>
      </c>
      <c s="6" t="s">
        <v>89</v>
      </c>
      <c s="36" t="s">
        <v>84</v>
      </c>
      <c s="37">
        <v>522.6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2212</v>
      </c>
      <c>
        <f>(M123*21)/100</f>
      </c>
      <c t="s">
        <v>28</v>
      </c>
    </row>
    <row r="124" spans="1:5" ht="12.75">
      <c r="A124" s="35" t="s">
        <v>56</v>
      </c>
      <c r="E124" s="39" t="s">
        <v>59</v>
      </c>
    </row>
    <row r="125" spans="1:5" ht="12.75">
      <c r="A125" s="35" t="s">
        <v>58</v>
      </c>
      <c r="E125" s="40" t="s">
        <v>2493</v>
      </c>
    </row>
    <row r="126" spans="1:5" ht="89.25">
      <c r="A126" t="s">
        <v>60</v>
      </c>
      <c r="E126" s="39" t="s">
        <v>2251</v>
      </c>
    </row>
    <row r="127" spans="1:16" ht="12.75">
      <c r="A127" t="s">
        <v>50</v>
      </c>
      <c s="34" t="s">
        <v>249</v>
      </c>
      <c s="34" t="s">
        <v>2248</v>
      </c>
      <c s="35" t="s">
        <v>59</v>
      </c>
      <c s="6" t="s">
        <v>2249</v>
      </c>
      <c s="36" t="s">
        <v>84</v>
      </c>
      <c s="37">
        <v>35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2212</v>
      </c>
      <c>
        <f>(M127*21)/100</f>
      </c>
      <c t="s">
        <v>28</v>
      </c>
    </row>
    <row r="128" spans="1:5" ht="12.75">
      <c r="A128" s="35" t="s">
        <v>56</v>
      </c>
      <c r="E128" s="39" t="s">
        <v>59</v>
      </c>
    </row>
    <row r="129" spans="1:5" ht="38.25">
      <c r="A129" s="35" t="s">
        <v>58</v>
      </c>
      <c r="E129" s="40" t="s">
        <v>2384</v>
      </c>
    </row>
    <row r="130" spans="1:5" ht="89.25">
      <c r="A130" t="s">
        <v>60</v>
      </c>
      <c r="E130" s="39" t="s">
        <v>2251</v>
      </c>
    </row>
    <row r="131" spans="1:16" ht="25.5">
      <c r="A131" t="s">
        <v>50</v>
      </c>
      <c s="34" t="s">
        <v>253</v>
      </c>
      <c s="34" t="s">
        <v>2385</v>
      </c>
      <c s="35" t="s">
        <v>59</v>
      </c>
      <c s="6" t="s">
        <v>2386</v>
      </c>
      <c s="36" t="s">
        <v>93</v>
      </c>
      <c s="37">
        <v>156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2212</v>
      </c>
      <c>
        <f>(M131*21)/100</f>
      </c>
      <c t="s">
        <v>28</v>
      </c>
    </row>
    <row r="132" spans="1:5" ht="12.75">
      <c r="A132" s="35" t="s">
        <v>56</v>
      </c>
      <c r="E132" s="39" t="s">
        <v>2387</v>
      </c>
    </row>
    <row r="133" spans="1:5" ht="25.5">
      <c r="A133" s="35" t="s">
        <v>58</v>
      </c>
      <c r="E133" s="40" t="s">
        <v>2494</v>
      </c>
    </row>
    <row r="134" spans="1:5" ht="331.5">
      <c r="A134" t="s">
        <v>60</v>
      </c>
      <c r="E134" s="39" t="s">
        <v>2389</v>
      </c>
    </row>
    <row r="135" spans="1:16" ht="25.5">
      <c r="A135" t="s">
        <v>50</v>
      </c>
      <c s="34" t="s">
        <v>257</v>
      </c>
      <c s="34" t="s">
        <v>111</v>
      </c>
      <c s="35" t="s">
        <v>59</v>
      </c>
      <c s="6" t="s">
        <v>112</v>
      </c>
      <c s="36" t="s">
        <v>93</v>
      </c>
      <c s="37">
        <v>300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2212</v>
      </c>
      <c>
        <f>(M135*21)/100</f>
      </c>
      <c t="s">
        <v>28</v>
      </c>
    </row>
    <row r="136" spans="1:5" ht="12.75">
      <c r="A136" s="35" t="s">
        <v>56</v>
      </c>
      <c r="E136" s="39" t="s">
        <v>59</v>
      </c>
    </row>
    <row r="137" spans="1:5" ht="25.5">
      <c r="A137" s="35" t="s">
        <v>58</v>
      </c>
      <c r="E137" s="40" t="s">
        <v>2495</v>
      </c>
    </row>
    <row r="138" spans="1:5" ht="114.75">
      <c r="A138" t="s">
        <v>60</v>
      </c>
      <c r="E138" s="39" t="s">
        <v>2302</v>
      </c>
    </row>
    <row r="139" spans="1:16" ht="25.5">
      <c r="A139" t="s">
        <v>50</v>
      </c>
      <c s="34" t="s">
        <v>260</v>
      </c>
      <c s="34" t="s">
        <v>115</v>
      </c>
      <c s="35" t="s">
        <v>59</v>
      </c>
      <c s="6" t="s">
        <v>116</v>
      </c>
      <c s="36" t="s">
        <v>93</v>
      </c>
      <c s="37">
        <v>300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2212</v>
      </c>
      <c>
        <f>(M139*21)/100</f>
      </c>
      <c t="s">
        <v>28</v>
      </c>
    </row>
    <row r="140" spans="1:5" ht="12.75">
      <c r="A140" s="35" t="s">
        <v>56</v>
      </c>
      <c r="E140" s="39" t="s">
        <v>59</v>
      </c>
    </row>
    <row r="141" spans="1:5" ht="12.75">
      <c r="A141" s="35" t="s">
        <v>58</v>
      </c>
      <c r="E141" s="40" t="s">
        <v>2496</v>
      </c>
    </row>
    <row r="142" spans="1:5" ht="102">
      <c r="A142" t="s">
        <v>60</v>
      </c>
      <c r="E142" s="39" t="s">
        <v>2253</v>
      </c>
    </row>
    <row r="143" spans="1:16" ht="12.75">
      <c r="A143" t="s">
        <v>50</v>
      </c>
      <c s="34" t="s">
        <v>264</v>
      </c>
      <c s="34" t="s">
        <v>2391</v>
      </c>
      <c s="35" t="s">
        <v>59</v>
      </c>
      <c s="6" t="s">
        <v>2392</v>
      </c>
      <c s="36" t="s">
        <v>98</v>
      </c>
      <c s="37">
        <v>20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2212</v>
      </c>
      <c>
        <f>(M143*21)/100</f>
      </c>
      <c t="s">
        <v>28</v>
      </c>
    </row>
    <row r="144" spans="1:5" ht="12.75">
      <c r="A144" s="35" t="s">
        <v>56</v>
      </c>
      <c r="E144" s="39" t="s">
        <v>59</v>
      </c>
    </row>
    <row r="145" spans="1:5" ht="12.75">
      <c r="A145" s="35" t="s">
        <v>58</v>
      </c>
      <c r="E145" s="40" t="s">
        <v>2497</v>
      </c>
    </row>
    <row r="146" spans="1:5" ht="255">
      <c r="A146" t="s">
        <v>60</v>
      </c>
      <c r="E146" s="39" t="s">
        <v>2394</v>
      </c>
    </row>
    <row r="147" spans="1:16" ht="25.5">
      <c r="A147" t="s">
        <v>50</v>
      </c>
      <c s="34" t="s">
        <v>269</v>
      </c>
      <c s="34" t="s">
        <v>119</v>
      </c>
      <c s="35" t="s">
        <v>59</v>
      </c>
      <c s="6" t="s">
        <v>120</v>
      </c>
      <c s="36" t="s">
        <v>93</v>
      </c>
      <c s="37">
        <v>156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2212</v>
      </c>
      <c>
        <f>(M147*21)/100</f>
      </c>
      <c t="s">
        <v>28</v>
      </c>
    </row>
    <row r="148" spans="1:5" ht="12.75">
      <c r="A148" s="35" t="s">
        <v>56</v>
      </c>
      <c r="E148" s="39" t="s">
        <v>59</v>
      </c>
    </row>
    <row r="149" spans="1:5" ht="12.75">
      <c r="A149" s="35" t="s">
        <v>58</v>
      </c>
      <c r="E149" s="40" t="s">
        <v>2498</v>
      </c>
    </row>
    <row r="150" spans="1:5" ht="178.5">
      <c r="A150" t="s">
        <v>60</v>
      </c>
      <c r="E150" s="39" t="s">
        <v>2396</v>
      </c>
    </row>
    <row r="151" spans="1:16" ht="12.75">
      <c r="A151" t="s">
        <v>50</v>
      </c>
      <c s="34" t="s">
        <v>272</v>
      </c>
      <c s="34" t="s">
        <v>2499</v>
      </c>
      <c s="35" t="s">
        <v>59</v>
      </c>
      <c s="6" t="s">
        <v>2500</v>
      </c>
      <c s="36" t="s">
        <v>84</v>
      </c>
      <c s="37">
        <v>202.5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2212</v>
      </c>
      <c>
        <f>(M151*21)/100</f>
      </c>
      <c t="s">
        <v>28</v>
      </c>
    </row>
    <row r="152" spans="1:5" ht="12.75">
      <c r="A152" s="35" t="s">
        <v>56</v>
      </c>
      <c r="E152" s="39" t="s">
        <v>59</v>
      </c>
    </row>
    <row r="153" spans="1:5" ht="25.5">
      <c r="A153" s="35" t="s">
        <v>58</v>
      </c>
      <c r="E153" s="40" t="s">
        <v>2501</v>
      </c>
    </row>
    <row r="154" spans="1:5" ht="127.5">
      <c r="A154" t="s">
        <v>60</v>
      </c>
      <c r="E154" s="39" t="s">
        <v>2502</v>
      </c>
    </row>
    <row r="155" spans="1:13" ht="12.75">
      <c r="A155" t="s">
        <v>47</v>
      </c>
      <c r="C155" s="31" t="s">
        <v>62</v>
      </c>
      <c r="E155" s="33" t="s">
        <v>2337</v>
      </c>
      <c r="J155" s="32">
        <f>0</f>
      </c>
      <c s="32">
        <f>0</f>
      </c>
      <c s="32">
        <f>0+L156+L160+L164+L168+L172+L176</f>
      </c>
      <c s="32">
        <f>0+M156+M160+M164+M168+M172+M176</f>
      </c>
    </row>
    <row r="156" spans="1:16" ht="25.5">
      <c r="A156" t="s">
        <v>50</v>
      </c>
      <c s="34" t="s">
        <v>275</v>
      </c>
      <c s="34" t="s">
        <v>2503</v>
      </c>
      <c s="35" t="s">
        <v>59</v>
      </c>
      <c s="6" t="s">
        <v>2504</v>
      </c>
      <c s="36" t="s">
        <v>93</v>
      </c>
      <c s="37">
        <v>38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2212</v>
      </c>
      <c>
        <f>(M156*21)/100</f>
      </c>
      <c t="s">
        <v>28</v>
      </c>
    </row>
    <row r="157" spans="1:5" ht="12.75">
      <c r="A157" s="35" t="s">
        <v>56</v>
      </c>
      <c r="E157" s="39" t="s">
        <v>59</v>
      </c>
    </row>
    <row r="158" spans="1:5" ht="12.75">
      <c r="A158" s="35" t="s">
        <v>58</v>
      </c>
      <c r="E158" s="40" t="s">
        <v>2505</v>
      </c>
    </row>
    <row r="159" spans="1:5" ht="127.5">
      <c r="A159" t="s">
        <v>60</v>
      </c>
      <c r="E159" s="39" t="s">
        <v>2506</v>
      </c>
    </row>
    <row r="160" spans="1:16" ht="25.5">
      <c r="A160" t="s">
        <v>50</v>
      </c>
      <c s="34" t="s">
        <v>278</v>
      </c>
      <c s="34" t="s">
        <v>2397</v>
      </c>
      <c s="35" t="s">
        <v>59</v>
      </c>
      <c s="6" t="s">
        <v>2398</v>
      </c>
      <c s="36" t="s">
        <v>173</v>
      </c>
      <c s="37">
        <v>667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2212</v>
      </c>
      <c>
        <f>(M160*21)/100</f>
      </c>
      <c t="s">
        <v>28</v>
      </c>
    </row>
    <row r="161" spans="1:5" ht="12.75">
      <c r="A161" s="35" t="s">
        <v>56</v>
      </c>
      <c r="E161" s="39" t="s">
        <v>59</v>
      </c>
    </row>
    <row r="162" spans="1:5" ht="89.25">
      <c r="A162" s="35" t="s">
        <v>58</v>
      </c>
      <c r="E162" s="40" t="s">
        <v>2507</v>
      </c>
    </row>
    <row r="163" spans="1:5" ht="12.75">
      <c r="A163" t="s">
        <v>60</v>
      </c>
      <c r="E163" s="39" t="s">
        <v>59</v>
      </c>
    </row>
    <row r="164" spans="1:16" ht="25.5">
      <c r="A164" t="s">
        <v>50</v>
      </c>
      <c s="34" t="s">
        <v>283</v>
      </c>
      <c s="34" t="s">
        <v>2400</v>
      </c>
      <c s="35" t="s">
        <v>59</v>
      </c>
      <c s="6" t="s">
        <v>2401</v>
      </c>
      <c s="36" t="s">
        <v>173</v>
      </c>
      <c s="37">
        <v>667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2212</v>
      </c>
      <c>
        <f>(M164*21)/100</f>
      </c>
      <c t="s">
        <v>28</v>
      </c>
    </row>
    <row r="165" spans="1:5" ht="12.75">
      <c r="A165" s="35" t="s">
        <v>56</v>
      </c>
      <c r="E165" s="39" t="s">
        <v>2402</v>
      </c>
    </row>
    <row r="166" spans="1:5" ht="89.25">
      <c r="A166" s="35" t="s">
        <v>58</v>
      </c>
      <c r="E166" s="40" t="s">
        <v>2507</v>
      </c>
    </row>
    <row r="167" spans="1:5" ht="191.25">
      <c r="A167" t="s">
        <v>60</v>
      </c>
      <c r="E167" s="39" t="s">
        <v>2403</v>
      </c>
    </row>
    <row r="168" spans="1:16" ht="12.75">
      <c r="A168" t="s">
        <v>50</v>
      </c>
      <c s="34" t="s">
        <v>291</v>
      </c>
      <c s="34" t="s">
        <v>2404</v>
      </c>
      <c s="35" t="s">
        <v>59</v>
      </c>
      <c s="6" t="s">
        <v>2405</v>
      </c>
      <c s="36" t="s">
        <v>173</v>
      </c>
      <c s="37">
        <v>307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2212</v>
      </c>
      <c>
        <f>(M168*21)/100</f>
      </c>
      <c t="s">
        <v>28</v>
      </c>
    </row>
    <row r="169" spans="1:5" ht="12.75">
      <c r="A169" s="35" t="s">
        <v>56</v>
      </c>
      <c r="E169" s="39" t="s">
        <v>59</v>
      </c>
    </row>
    <row r="170" spans="1:5" ht="25.5">
      <c r="A170" s="35" t="s">
        <v>58</v>
      </c>
      <c r="E170" s="40" t="s">
        <v>2508</v>
      </c>
    </row>
    <row r="171" spans="1:5" ht="191.25">
      <c r="A171" t="s">
        <v>60</v>
      </c>
      <c r="E171" s="39" t="s">
        <v>2403</v>
      </c>
    </row>
    <row r="172" spans="1:16" ht="12.75">
      <c r="A172" t="s">
        <v>50</v>
      </c>
      <c s="34" t="s">
        <v>294</v>
      </c>
      <c s="34" t="s">
        <v>2407</v>
      </c>
      <c s="35" t="s">
        <v>59</v>
      </c>
      <c s="6" t="s">
        <v>2408</v>
      </c>
      <c s="36" t="s">
        <v>173</v>
      </c>
      <c s="37">
        <v>667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2212</v>
      </c>
      <c>
        <f>(M172*21)/100</f>
      </c>
      <c t="s">
        <v>28</v>
      </c>
    </row>
    <row r="173" spans="1:5" ht="12.75">
      <c r="A173" s="35" t="s">
        <v>56</v>
      </c>
      <c r="E173" s="39" t="s">
        <v>59</v>
      </c>
    </row>
    <row r="174" spans="1:5" ht="89.25">
      <c r="A174" s="35" t="s">
        <v>58</v>
      </c>
      <c r="E174" s="40" t="s">
        <v>2507</v>
      </c>
    </row>
    <row r="175" spans="1:5" ht="38.25">
      <c r="A175" t="s">
        <v>60</v>
      </c>
      <c r="E175" s="39" t="s">
        <v>2341</v>
      </c>
    </row>
    <row r="176" spans="1:16" ht="12.75">
      <c r="A176" t="s">
        <v>50</v>
      </c>
      <c s="34" t="s">
        <v>297</v>
      </c>
      <c s="34" t="s">
        <v>2410</v>
      </c>
      <c s="35" t="s">
        <v>59</v>
      </c>
      <c s="6" t="s">
        <v>2411</v>
      </c>
      <c s="36" t="s">
        <v>173</v>
      </c>
      <c s="37">
        <v>208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2212</v>
      </c>
      <c>
        <f>(M176*21)/100</f>
      </c>
      <c t="s">
        <v>28</v>
      </c>
    </row>
    <row r="177" spans="1:5" ht="12.75">
      <c r="A177" s="35" t="s">
        <v>56</v>
      </c>
      <c r="E177" s="39" t="s">
        <v>59</v>
      </c>
    </row>
    <row r="178" spans="1:5" ht="25.5">
      <c r="A178" s="35" t="s">
        <v>58</v>
      </c>
      <c r="E178" s="40" t="s">
        <v>2509</v>
      </c>
    </row>
    <row r="179" spans="1:5" ht="63.75">
      <c r="A179" t="s">
        <v>60</v>
      </c>
      <c r="E179" s="39" t="s">
        <v>2413</v>
      </c>
    </row>
    <row r="180" spans="1:13" ht="12.75">
      <c r="A180" t="s">
        <v>47</v>
      </c>
      <c r="C180" s="31" t="s">
        <v>81</v>
      </c>
      <c r="E180" s="33" t="s">
        <v>2303</v>
      </c>
      <c r="J180" s="32">
        <f>0</f>
      </c>
      <c s="32">
        <f>0</f>
      </c>
      <c s="32">
        <f>0+L181+L185</f>
      </c>
      <c s="32">
        <f>0+M181+M185</f>
      </c>
    </row>
    <row r="181" spans="1:16" ht="12.75">
      <c r="A181" t="s">
        <v>50</v>
      </c>
      <c s="34" t="s">
        <v>480</v>
      </c>
      <c s="34" t="s">
        <v>2414</v>
      </c>
      <c s="35" t="s">
        <v>59</v>
      </c>
      <c s="6" t="s">
        <v>2415</v>
      </c>
      <c s="36" t="s">
        <v>93</v>
      </c>
      <c s="37">
        <v>73.5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2212</v>
      </c>
      <c>
        <f>(M181*21)/100</f>
      </c>
      <c t="s">
        <v>28</v>
      </c>
    </row>
    <row r="182" spans="1:5" ht="12.75">
      <c r="A182" s="35" t="s">
        <v>56</v>
      </c>
      <c r="E182" s="39" t="s">
        <v>59</v>
      </c>
    </row>
    <row r="183" spans="1:5" ht="25.5">
      <c r="A183" s="35" t="s">
        <v>58</v>
      </c>
      <c r="E183" s="40" t="s">
        <v>2510</v>
      </c>
    </row>
    <row r="184" spans="1:5" ht="242.25">
      <c r="A184" t="s">
        <v>60</v>
      </c>
      <c r="E184" s="39" t="s">
        <v>2307</v>
      </c>
    </row>
    <row r="185" spans="1:16" ht="12.75">
      <c r="A185" t="s">
        <v>50</v>
      </c>
      <c s="34" t="s">
        <v>484</v>
      </c>
      <c s="34" t="s">
        <v>2511</v>
      </c>
      <c s="35" t="s">
        <v>59</v>
      </c>
      <c s="6" t="s">
        <v>2512</v>
      </c>
      <c s="36" t="s">
        <v>98</v>
      </c>
      <c s="37">
        <v>4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2212</v>
      </c>
      <c>
        <f>(M185*21)/100</f>
      </c>
      <c t="s">
        <v>28</v>
      </c>
    </row>
    <row r="186" spans="1:5" ht="12.75">
      <c r="A186" s="35" t="s">
        <v>56</v>
      </c>
      <c r="E186" s="39" t="s">
        <v>59</v>
      </c>
    </row>
    <row r="187" spans="1:5" ht="25.5">
      <c r="A187" s="35" t="s">
        <v>58</v>
      </c>
      <c r="E187" s="40" t="s">
        <v>2513</v>
      </c>
    </row>
    <row r="188" spans="1:5" ht="89.25">
      <c r="A188" t="s">
        <v>60</v>
      </c>
      <c r="E188" s="39" t="s">
        <v>2514</v>
      </c>
    </row>
    <row r="189" spans="1:13" ht="12.75">
      <c r="A189" t="s">
        <v>47</v>
      </c>
      <c r="C189" s="31" t="s">
        <v>87</v>
      </c>
      <c r="E189" s="33" t="s">
        <v>122</v>
      </c>
      <c r="J189" s="32">
        <f>0</f>
      </c>
      <c s="32">
        <f>0</f>
      </c>
      <c s="32">
        <f>0+L190+L194+L198+L202+L206+L210</f>
      </c>
      <c s="32">
        <f>0+M190+M194+M198+M202+M206+M210</f>
      </c>
    </row>
    <row r="190" spans="1:16" ht="12.75">
      <c r="A190" t="s">
        <v>50</v>
      </c>
      <c s="34" t="s">
        <v>490</v>
      </c>
      <c s="34" t="s">
        <v>2417</v>
      </c>
      <c s="35" t="s">
        <v>59</v>
      </c>
      <c s="6" t="s">
        <v>2418</v>
      </c>
      <c s="36" t="s">
        <v>173</v>
      </c>
      <c s="37">
        <v>136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2212</v>
      </c>
      <c>
        <f>(M190*21)/100</f>
      </c>
      <c t="s">
        <v>28</v>
      </c>
    </row>
    <row r="191" spans="1:5" ht="12.75">
      <c r="A191" s="35" t="s">
        <v>56</v>
      </c>
      <c r="E191" s="39" t="s">
        <v>59</v>
      </c>
    </row>
    <row r="192" spans="1:5" ht="25.5">
      <c r="A192" s="35" t="s">
        <v>58</v>
      </c>
      <c r="E192" s="40" t="s">
        <v>2419</v>
      </c>
    </row>
    <row r="193" spans="1:5" ht="25.5">
      <c r="A193" t="s">
        <v>60</v>
      </c>
      <c r="E193" s="39" t="s">
        <v>2420</v>
      </c>
    </row>
    <row r="194" spans="1:16" ht="12.75">
      <c r="A194" t="s">
        <v>50</v>
      </c>
      <c s="34" t="s">
        <v>496</v>
      </c>
      <c s="34" t="s">
        <v>127</v>
      </c>
      <c s="35" t="s">
        <v>59</v>
      </c>
      <c s="6" t="s">
        <v>128</v>
      </c>
      <c s="36" t="s">
        <v>84</v>
      </c>
      <c s="37">
        <v>522.6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2212</v>
      </c>
      <c>
        <f>(M194*21)/100</f>
      </c>
      <c t="s">
        <v>28</v>
      </c>
    </row>
    <row r="195" spans="1:5" ht="12.75">
      <c r="A195" s="35" t="s">
        <v>56</v>
      </c>
      <c r="E195" s="39" t="s">
        <v>59</v>
      </c>
    </row>
    <row r="196" spans="1:5" ht="12.75">
      <c r="A196" s="35" t="s">
        <v>58</v>
      </c>
      <c r="E196" s="40" t="s">
        <v>2493</v>
      </c>
    </row>
    <row r="197" spans="1:5" ht="140.25">
      <c r="A197" t="s">
        <v>60</v>
      </c>
      <c r="E197" s="39" t="s">
        <v>2421</v>
      </c>
    </row>
    <row r="198" spans="1:16" ht="12.75">
      <c r="A198" t="s">
        <v>50</v>
      </c>
      <c s="34" t="s">
        <v>508</v>
      </c>
      <c s="34" t="s">
        <v>2422</v>
      </c>
      <c s="35" t="s">
        <v>59</v>
      </c>
      <c s="6" t="s">
        <v>2423</v>
      </c>
      <c s="36" t="s">
        <v>84</v>
      </c>
      <c s="37">
        <v>77.88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2212</v>
      </c>
      <c>
        <f>(M198*21)/100</f>
      </c>
      <c t="s">
        <v>28</v>
      </c>
    </row>
    <row r="199" spans="1:5" ht="12.75">
      <c r="A199" s="35" t="s">
        <v>56</v>
      </c>
      <c r="E199" s="39" t="s">
        <v>59</v>
      </c>
    </row>
    <row r="200" spans="1:5" ht="25.5">
      <c r="A200" s="35" t="s">
        <v>58</v>
      </c>
      <c r="E200" s="40" t="s">
        <v>2515</v>
      </c>
    </row>
    <row r="201" spans="1:5" ht="114.75">
      <c r="A201" t="s">
        <v>60</v>
      </c>
      <c r="E201" s="39" t="s">
        <v>2311</v>
      </c>
    </row>
    <row r="202" spans="1:16" ht="12.75">
      <c r="A202" t="s">
        <v>50</v>
      </c>
      <c s="34" t="s">
        <v>515</v>
      </c>
      <c s="34" t="s">
        <v>2425</v>
      </c>
      <c s="35" t="s">
        <v>59</v>
      </c>
      <c s="6" t="s">
        <v>2426</v>
      </c>
      <c s="36" t="s">
        <v>84</v>
      </c>
      <c s="37">
        <v>15.48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2212</v>
      </c>
      <c>
        <f>(M202*21)/100</f>
      </c>
      <c t="s">
        <v>28</v>
      </c>
    </row>
    <row r="203" spans="1:5" ht="12.75">
      <c r="A203" s="35" t="s">
        <v>56</v>
      </c>
      <c r="E203" s="39" t="s">
        <v>59</v>
      </c>
    </row>
    <row r="204" spans="1:5" ht="25.5">
      <c r="A204" s="35" t="s">
        <v>58</v>
      </c>
      <c r="E204" s="40" t="s">
        <v>2516</v>
      </c>
    </row>
    <row r="205" spans="1:5" ht="114.75">
      <c r="A205" t="s">
        <v>60</v>
      </c>
      <c r="E205" s="39" t="s">
        <v>2311</v>
      </c>
    </row>
    <row r="206" spans="1:16" ht="12.75">
      <c r="A206" t="s">
        <v>50</v>
      </c>
      <c s="34" t="s">
        <v>522</v>
      </c>
      <c s="34" t="s">
        <v>2517</v>
      </c>
      <c s="35" t="s">
        <v>59</v>
      </c>
      <c s="6" t="s">
        <v>2518</v>
      </c>
      <c s="36" t="s">
        <v>93</v>
      </c>
      <c s="37">
        <v>73.5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2212</v>
      </c>
      <c>
        <f>(M206*21)/100</f>
      </c>
      <c t="s">
        <v>28</v>
      </c>
    </row>
    <row r="207" spans="1:5" ht="12.75">
      <c r="A207" s="35" t="s">
        <v>56</v>
      </c>
      <c r="E207" s="39" t="s">
        <v>59</v>
      </c>
    </row>
    <row r="208" spans="1:5" ht="25.5">
      <c r="A208" s="35" t="s">
        <v>58</v>
      </c>
      <c r="E208" s="40" t="s">
        <v>2519</v>
      </c>
    </row>
    <row r="209" spans="1:5" ht="76.5">
      <c r="A209" t="s">
        <v>60</v>
      </c>
      <c r="E209" s="39" t="s">
        <v>2431</v>
      </c>
    </row>
    <row r="210" spans="1:16" ht="12.75">
      <c r="A210" t="s">
        <v>50</v>
      </c>
      <c s="34" t="s">
        <v>529</v>
      </c>
      <c s="34" t="s">
        <v>2428</v>
      </c>
      <c s="35" t="s">
        <v>59</v>
      </c>
      <c s="6" t="s">
        <v>2429</v>
      </c>
      <c s="36" t="s">
        <v>173</v>
      </c>
      <c s="37">
        <v>667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2212</v>
      </c>
      <c>
        <f>(M210*21)/100</f>
      </c>
      <c t="s">
        <v>28</v>
      </c>
    </row>
    <row r="211" spans="1:5" ht="12.75">
      <c r="A211" s="35" t="s">
        <v>56</v>
      </c>
      <c r="E211" s="39" t="s">
        <v>59</v>
      </c>
    </row>
    <row r="212" spans="1:5" ht="89.25">
      <c r="A212" s="35" t="s">
        <v>58</v>
      </c>
      <c r="E212" s="40" t="s">
        <v>2507</v>
      </c>
    </row>
    <row r="213" spans="1:5" ht="76.5">
      <c r="A213" t="s">
        <v>60</v>
      </c>
      <c r="E213" s="39" t="s">
        <v>2431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2520</v>
      </c>
      <c s="41">
        <f>Rekapitulace!C34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2520</v>
      </c>
      <c r="E4" s="26" t="s">
        <v>2521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COUNTIFS(L8:L19,"=0",A8:A19,"P")+COUNTIFS(L8:L19,"",A8:A19,"P")+SUM(Q8:Q19)</f>
      </c>
    </row>
    <row r="8" spans="1:13" ht="12.75">
      <c r="A8" t="s">
        <v>45</v>
      </c>
      <c r="C8" s="28" t="s">
        <v>2524</v>
      </c>
      <c r="E8" s="30" t="s">
        <v>2523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47</v>
      </c>
      <c r="C9" s="31" t="s">
        <v>62</v>
      </c>
      <c r="E9" s="33" t="s">
        <v>2337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50</v>
      </c>
      <c s="34" t="s">
        <v>123</v>
      </c>
      <c s="34" t="s">
        <v>2525</v>
      </c>
      <c s="35" t="s">
        <v>59</v>
      </c>
      <c s="6" t="s">
        <v>2526</v>
      </c>
      <c s="36" t="s">
        <v>93</v>
      </c>
      <c s="37">
        <v>35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2212</v>
      </c>
      <c>
        <f>(M10*21)/100</f>
      </c>
      <c t="s">
        <v>28</v>
      </c>
    </row>
    <row r="11" spans="1:5" ht="12.75">
      <c r="A11" s="35" t="s">
        <v>56</v>
      </c>
      <c r="E11" s="39" t="s">
        <v>59</v>
      </c>
    </row>
    <row r="12" spans="1:5" ht="25.5">
      <c r="A12" s="35" t="s">
        <v>58</v>
      </c>
      <c r="E12" s="40" t="s">
        <v>2527</v>
      </c>
    </row>
    <row r="13" spans="1:5" ht="102">
      <c r="A13" t="s">
        <v>60</v>
      </c>
      <c r="E13" s="39" t="s">
        <v>2528</v>
      </c>
    </row>
    <row r="14" spans="1:16" ht="12.75">
      <c r="A14" t="s">
        <v>50</v>
      </c>
      <c s="34" t="s">
        <v>28</v>
      </c>
      <c s="34" t="s">
        <v>2503</v>
      </c>
      <c s="35" t="s">
        <v>59</v>
      </c>
      <c s="6" t="s">
        <v>2529</v>
      </c>
      <c s="36" t="s">
        <v>93</v>
      </c>
      <c s="37">
        <v>35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2212</v>
      </c>
      <c>
        <f>(M14*21)/100</f>
      </c>
      <c t="s">
        <v>28</v>
      </c>
    </row>
    <row r="15" spans="1:5" ht="12.75">
      <c r="A15" s="35" t="s">
        <v>56</v>
      </c>
      <c r="E15" s="39" t="s">
        <v>59</v>
      </c>
    </row>
    <row r="16" spans="1:5" ht="12.75">
      <c r="A16" s="35" t="s">
        <v>58</v>
      </c>
      <c r="E16" s="40" t="s">
        <v>2250</v>
      </c>
    </row>
    <row r="17" spans="1:5" ht="127.5">
      <c r="A17" t="s">
        <v>60</v>
      </c>
      <c r="E17" s="39" t="s">
        <v>2506</v>
      </c>
    </row>
    <row r="18" spans="1:13" ht="12.75">
      <c r="A18" t="s">
        <v>47</v>
      </c>
      <c r="C18" s="31" t="s">
        <v>87</v>
      </c>
      <c r="E18" s="33" t="s">
        <v>122</v>
      </c>
      <c r="J18" s="32">
        <f>0</f>
      </c>
      <c s="32">
        <f>0</f>
      </c>
      <c s="32">
        <f>0+L19</f>
      </c>
      <c s="32">
        <f>0+M19</f>
      </c>
    </row>
    <row r="19" spans="1:16" ht="12.75">
      <c r="A19" t="s">
        <v>50</v>
      </c>
      <c s="34" t="s">
        <v>26</v>
      </c>
      <c s="34" t="s">
        <v>2530</v>
      </c>
      <c s="35" t="s">
        <v>59</v>
      </c>
      <c s="6" t="s">
        <v>2531</v>
      </c>
      <c s="36" t="s">
        <v>93</v>
      </c>
      <c s="37">
        <v>32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2212</v>
      </c>
      <c>
        <f>(M19*21)/100</f>
      </c>
      <c t="s">
        <v>28</v>
      </c>
    </row>
    <row r="20" spans="1:5" ht="12.75">
      <c r="A20" s="35" t="s">
        <v>56</v>
      </c>
      <c r="E20" s="39" t="s">
        <v>59</v>
      </c>
    </row>
    <row r="21" spans="1:5" ht="25.5">
      <c r="A21" s="35" t="s">
        <v>58</v>
      </c>
      <c r="E21" s="40" t="s">
        <v>2532</v>
      </c>
    </row>
    <row r="22" spans="1:5" ht="76.5">
      <c r="A22" t="s">
        <v>60</v>
      </c>
      <c r="E22" s="39" t="s">
        <v>2533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2520</v>
      </c>
      <c s="41">
        <f>Rekapitulace!C34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2520</v>
      </c>
      <c r="E4" s="26" t="s">
        <v>2521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COUNTIFS(L8:L19,"=0",A8:A19,"P")+COUNTIFS(L8:L19,"",A8:A19,"P")+SUM(Q8:Q19)</f>
      </c>
    </row>
    <row r="8" spans="1:13" ht="12.75">
      <c r="A8" t="s">
        <v>45</v>
      </c>
      <c r="C8" s="28" t="s">
        <v>2536</v>
      </c>
      <c r="E8" s="30" t="s">
        <v>2535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47</v>
      </c>
      <c r="C9" s="31" t="s">
        <v>62</v>
      </c>
      <c r="E9" s="33" t="s">
        <v>2337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50</v>
      </c>
      <c s="34" t="s">
        <v>123</v>
      </c>
      <c s="34" t="s">
        <v>2537</v>
      </c>
      <c s="35" t="s">
        <v>59</v>
      </c>
      <c s="6" t="s">
        <v>2538</v>
      </c>
      <c s="36" t="s">
        <v>93</v>
      </c>
      <c s="37">
        <v>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2212</v>
      </c>
      <c>
        <f>(M10*21)/100</f>
      </c>
      <c t="s">
        <v>28</v>
      </c>
    </row>
    <row r="11" spans="1:5" ht="12.75">
      <c r="A11" s="35" t="s">
        <v>56</v>
      </c>
      <c r="E11" s="39" t="s">
        <v>59</v>
      </c>
    </row>
    <row r="12" spans="1:5" ht="25.5">
      <c r="A12" s="35" t="s">
        <v>58</v>
      </c>
      <c r="E12" s="40" t="s">
        <v>2539</v>
      </c>
    </row>
    <row r="13" spans="1:5" ht="102">
      <c r="A13" t="s">
        <v>60</v>
      </c>
      <c r="E13" s="39" t="s">
        <v>2528</v>
      </c>
    </row>
    <row r="14" spans="1:16" ht="12.75">
      <c r="A14" t="s">
        <v>50</v>
      </c>
      <c s="34" t="s">
        <v>28</v>
      </c>
      <c s="34" t="s">
        <v>2503</v>
      </c>
      <c s="35" t="s">
        <v>59</v>
      </c>
      <c s="6" t="s">
        <v>2529</v>
      </c>
      <c s="36" t="s">
        <v>93</v>
      </c>
      <c s="37">
        <v>35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2212</v>
      </c>
      <c>
        <f>(M14*21)/100</f>
      </c>
      <c t="s">
        <v>28</v>
      </c>
    </row>
    <row r="15" spans="1:5" ht="12.75">
      <c r="A15" s="35" t="s">
        <v>56</v>
      </c>
      <c r="E15" s="39" t="s">
        <v>59</v>
      </c>
    </row>
    <row r="16" spans="1:5" ht="12.75">
      <c r="A16" s="35" t="s">
        <v>58</v>
      </c>
      <c r="E16" s="40" t="s">
        <v>2250</v>
      </c>
    </row>
    <row r="17" spans="1:5" ht="127.5">
      <c r="A17" t="s">
        <v>60</v>
      </c>
      <c r="E17" s="39" t="s">
        <v>2506</v>
      </c>
    </row>
    <row r="18" spans="1:13" ht="12.75">
      <c r="A18" t="s">
        <v>47</v>
      </c>
      <c r="C18" s="31" t="s">
        <v>87</v>
      </c>
      <c r="E18" s="33" t="s">
        <v>122</v>
      </c>
      <c r="J18" s="32">
        <f>0</f>
      </c>
      <c s="32">
        <f>0</f>
      </c>
      <c s="32">
        <f>0+L19</f>
      </c>
      <c s="32">
        <f>0+M19</f>
      </c>
    </row>
    <row r="19" spans="1:16" ht="12.75">
      <c r="A19" t="s">
        <v>50</v>
      </c>
      <c s="34" t="s">
        <v>26</v>
      </c>
      <c s="34" t="s">
        <v>2540</v>
      </c>
      <c s="35" t="s">
        <v>59</v>
      </c>
      <c s="6" t="s">
        <v>2541</v>
      </c>
      <c s="36" t="s">
        <v>93</v>
      </c>
      <c s="37">
        <v>35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2212</v>
      </c>
      <c>
        <f>(M19*21)/100</f>
      </c>
      <c t="s">
        <v>28</v>
      </c>
    </row>
    <row r="20" spans="1:5" ht="12.75">
      <c r="A20" s="35" t="s">
        <v>56</v>
      </c>
      <c r="E20" s="39" t="s">
        <v>59</v>
      </c>
    </row>
    <row r="21" spans="1:5" ht="25.5">
      <c r="A21" s="35" t="s">
        <v>58</v>
      </c>
      <c r="E21" s="40" t="s">
        <v>2542</v>
      </c>
    </row>
    <row r="22" spans="1:5" ht="76.5">
      <c r="A22" t="s">
        <v>60</v>
      </c>
      <c r="E22" s="39" t="s">
        <v>2533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2520</v>
      </c>
      <c s="41">
        <f>Rekapitulace!C34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2520</v>
      </c>
      <c r="E4" s="26" t="s">
        <v>2521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COUNTIFS(L8:L19,"=0",A8:A19,"P")+COUNTIFS(L8:L19,"",A8:A19,"P")+SUM(Q8:Q19)</f>
      </c>
    </row>
    <row r="8" spans="1:13" ht="12.75">
      <c r="A8" t="s">
        <v>45</v>
      </c>
      <c r="C8" s="28" t="s">
        <v>2545</v>
      </c>
      <c r="E8" s="30" t="s">
        <v>2544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47</v>
      </c>
      <c r="C9" s="31" t="s">
        <v>62</v>
      </c>
      <c r="E9" s="33" t="s">
        <v>2337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50</v>
      </c>
      <c s="34" t="s">
        <v>123</v>
      </c>
      <c s="34" t="s">
        <v>2525</v>
      </c>
      <c s="35" t="s">
        <v>59</v>
      </c>
      <c s="6" t="s">
        <v>2526</v>
      </c>
      <c s="36" t="s">
        <v>93</v>
      </c>
      <c s="37">
        <v>50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2212</v>
      </c>
      <c>
        <f>(M10*21)/100</f>
      </c>
      <c t="s">
        <v>28</v>
      </c>
    </row>
    <row r="11" spans="1:5" ht="12.75">
      <c r="A11" s="35" t="s">
        <v>56</v>
      </c>
      <c r="E11" s="39" t="s">
        <v>59</v>
      </c>
    </row>
    <row r="12" spans="1:5" ht="25.5">
      <c r="A12" s="35" t="s">
        <v>58</v>
      </c>
      <c r="E12" s="40" t="s">
        <v>2546</v>
      </c>
    </row>
    <row r="13" spans="1:5" ht="102">
      <c r="A13" t="s">
        <v>60</v>
      </c>
      <c r="E13" s="39" t="s">
        <v>2528</v>
      </c>
    </row>
    <row r="14" spans="1:16" ht="12.75">
      <c r="A14" t="s">
        <v>50</v>
      </c>
      <c s="34" t="s">
        <v>28</v>
      </c>
      <c s="34" t="s">
        <v>2503</v>
      </c>
      <c s="35" t="s">
        <v>59</v>
      </c>
      <c s="6" t="s">
        <v>2529</v>
      </c>
      <c s="36" t="s">
        <v>93</v>
      </c>
      <c s="37">
        <v>50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2212</v>
      </c>
      <c>
        <f>(M14*21)/100</f>
      </c>
      <c t="s">
        <v>28</v>
      </c>
    </row>
    <row r="15" spans="1:5" ht="12.75">
      <c r="A15" s="35" t="s">
        <v>56</v>
      </c>
      <c r="E15" s="39" t="s">
        <v>59</v>
      </c>
    </row>
    <row r="16" spans="1:5" ht="12.75">
      <c r="A16" s="35" t="s">
        <v>58</v>
      </c>
      <c r="E16" s="40" t="s">
        <v>2547</v>
      </c>
    </row>
    <row r="17" spans="1:5" ht="127.5">
      <c r="A17" t="s">
        <v>60</v>
      </c>
      <c r="E17" s="39" t="s">
        <v>2506</v>
      </c>
    </row>
    <row r="18" spans="1:13" ht="12.75">
      <c r="A18" t="s">
        <v>47</v>
      </c>
      <c r="C18" s="31" t="s">
        <v>87</v>
      </c>
      <c r="E18" s="33" t="s">
        <v>122</v>
      </c>
      <c r="J18" s="32">
        <f>0</f>
      </c>
      <c s="32">
        <f>0</f>
      </c>
      <c s="32">
        <f>0+L19</f>
      </c>
      <c s="32">
        <f>0+M19</f>
      </c>
    </row>
    <row r="19" spans="1:16" ht="12.75">
      <c r="A19" t="s">
        <v>50</v>
      </c>
      <c s="34" t="s">
        <v>26</v>
      </c>
      <c s="34" t="s">
        <v>2530</v>
      </c>
      <c s="35" t="s">
        <v>59</v>
      </c>
      <c s="6" t="s">
        <v>2531</v>
      </c>
      <c s="36" t="s">
        <v>93</v>
      </c>
      <c s="37">
        <v>50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2212</v>
      </c>
      <c>
        <f>(M19*21)/100</f>
      </c>
      <c t="s">
        <v>28</v>
      </c>
    </row>
    <row r="20" spans="1:5" ht="12.75">
      <c r="A20" s="35" t="s">
        <v>56</v>
      </c>
      <c r="E20" s="39" t="s">
        <v>59</v>
      </c>
    </row>
    <row r="21" spans="1:5" ht="25.5">
      <c r="A21" s="35" t="s">
        <v>58</v>
      </c>
      <c r="E21" s="40" t="s">
        <v>2548</v>
      </c>
    </row>
    <row r="22" spans="1:5" ht="76.5">
      <c r="A22" t="s">
        <v>60</v>
      </c>
      <c r="E22" s="39" t="s">
        <v>2533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2520</v>
      </c>
      <c s="41">
        <f>Rekapitulace!C34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2520</v>
      </c>
      <c r="E4" s="26" t="s">
        <v>2521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COUNTIFS(L8:L19,"=0",A8:A19,"P")+COUNTIFS(L8:L19,"",A8:A19,"P")+SUM(Q8:Q19)</f>
      </c>
    </row>
    <row r="8" spans="1:13" ht="12.75">
      <c r="A8" t="s">
        <v>45</v>
      </c>
      <c r="C8" s="28" t="s">
        <v>2551</v>
      </c>
      <c r="E8" s="30" t="s">
        <v>2550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47</v>
      </c>
      <c r="C9" s="31" t="s">
        <v>62</v>
      </c>
      <c r="E9" s="33" t="s">
        <v>2337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50</v>
      </c>
      <c s="34" t="s">
        <v>123</v>
      </c>
      <c s="34" t="s">
        <v>2537</v>
      </c>
      <c s="35" t="s">
        <v>59</v>
      </c>
      <c s="6" t="s">
        <v>2538</v>
      </c>
      <c s="36" t="s">
        <v>93</v>
      </c>
      <c s="37">
        <v>50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2212</v>
      </c>
      <c>
        <f>(M10*21)/100</f>
      </c>
      <c t="s">
        <v>28</v>
      </c>
    </row>
    <row r="11" spans="1:5" ht="12.75">
      <c r="A11" s="35" t="s">
        <v>56</v>
      </c>
      <c r="E11" s="39" t="s">
        <v>59</v>
      </c>
    </row>
    <row r="12" spans="1:5" ht="25.5">
      <c r="A12" s="35" t="s">
        <v>58</v>
      </c>
      <c r="E12" s="40" t="s">
        <v>2552</v>
      </c>
    </row>
    <row r="13" spans="1:5" ht="102">
      <c r="A13" t="s">
        <v>60</v>
      </c>
      <c r="E13" s="39" t="s">
        <v>2528</v>
      </c>
    </row>
    <row r="14" spans="1:16" ht="12.75">
      <c r="A14" t="s">
        <v>50</v>
      </c>
      <c s="34" t="s">
        <v>28</v>
      </c>
      <c s="34" t="s">
        <v>2503</v>
      </c>
      <c s="35" t="s">
        <v>59</v>
      </c>
      <c s="6" t="s">
        <v>2529</v>
      </c>
      <c s="36" t="s">
        <v>93</v>
      </c>
      <c s="37">
        <v>50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2212</v>
      </c>
      <c>
        <f>(M14*21)/100</f>
      </c>
      <c t="s">
        <v>28</v>
      </c>
    </row>
    <row r="15" spans="1:5" ht="12.75">
      <c r="A15" s="35" t="s">
        <v>56</v>
      </c>
      <c r="E15" s="39" t="s">
        <v>2553</v>
      </c>
    </row>
    <row r="16" spans="1:5" ht="12.75">
      <c r="A16" s="35" t="s">
        <v>58</v>
      </c>
      <c r="E16" s="40" t="s">
        <v>2547</v>
      </c>
    </row>
    <row r="17" spans="1:5" ht="127.5">
      <c r="A17" t="s">
        <v>60</v>
      </c>
      <c r="E17" s="39" t="s">
        <v>2506</v>
      </c>
    </row>
    <row r="18" spans="1:13" ht="12.75">
      <c r="A18" t="s">
        <v>47</v>
      </c>
      <c r="C18" s="31" t="s">
        <v>87</v>
      </c>
      <c r="E18" s="33" t="s">
        <v>122</v>
      </c>
      <c r="J18" s="32">
        <f>0</f>
      </c>
      <c s="32">
        <f>0</f>
      </c>
      <c s="32">
        <f>0+L19</f>
      </c>
      <c s="32">
        <f>0+M19</f>
      </c>
    </row>
    <row r="19" spans="1:16" ht="12.75">
      <c r="A19" t="s">
        <v>50</v>
      </c>
      <c s="34" t="s">
        <v>26</v>
      </c>
      <c s="34" t="s">
        <v>2540</v>
      </c>
      <c s="35" t="s">
        <v>59</v>
      </c>
      <c s="6" t="s">
        <v>2541</v>
      </c>
      <c s="36" t="s">
        <v>93</v>
      </c>
      <c s="37">
        <v>50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2212</v>
      </c>
      <c>
        <f>(M19*21)/100</f>
      </c>
      <c t="s">
        <v>28</v>
      </c>
    </row>
    <row r="20" spans="1:5" ht="12.75">
      <c r="A20" s="35" t="s">
        <v>56</v>
      </c>
      <c r="E20" s="39" t="s">
        <v>59</v>
      </c>
    </row>
    <row r="21" spans="1:5" ht="25.5">
      <c r="A21" s="35" t="s">
        <v>58</v>
      </c>
      <c r="E21" s="40" t="s">
        <v>2554</v>
      </c>
    </row>
    <row r="22" spans="1:5" ht="76.5">
      <c r="A22" t="s">
        <v>60</v>
      </c>
      <c r="E22" s="39" t="s">
        <v>2533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9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2555</v>
      </c>
      <c s="41">
        <f>Rekapitulace!C39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2555</v>
      </c>
      <c r="E4" s="26" t="s">
        <v>2556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COUNTIFS(L8:L94,"=0",A8:A94,"P")+COUNTIFS(L8:L94,"",A8:A94,"P")+SUM(Q8:Q94)</f>
      </c>
    </row>
    <row r="8" spans="1:13" ht="25.5">
      <c r="A8" t="s">
        <v>45</v>
      </c>
      <c r="C8" s="28" t="s">
        <v>2559</v>
      </c>
      <c r="E8" s="30" t="s">
        <v>2558</v>
      </c>
      <c r="J8" s="29">
        <f>0+J9+J58+J71+J88+J93</f>
      </c>
      <c s="29">
        <f>0+K9+K58+K71+K88+K93</f>
      </c>
      <c s="29">
        <f>0+L9+L58+L71+L88+L93</f>
      </c>
      <c s="29">
        <f>0+M9+M58+M71+M88+M93</f>
      </c>
    </row>
    <row r="9" spans="1:13" ht="12.75">
      <c r="A9" t="s">
        <v>47</v>
      </c>
      <c r="C9" s="31" t="s">
        <v>123</v>
      </c>
      <c r="E9" s="33" t="s">
        <v>545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25.5">
      <c r="A10" t="s">
        <v>50</v>
      </c>
      <c s="34" t="s">
        <v>123</v>
      </c>
      <c s="34" t="s">
        <v>2560</v>
      </c>
      <c s="35" t="s">
        <v>59</v>
      </c>
      <c s="6" t="s">
        <v>2561</v>
      </c>
      <c s="36" t="s">
        <v>98</v>
      </c>
      <c s="37">
        <v>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2562</v>
      </c>
    </row>
    <row r="13" spans="1:5" ht="12.75">
      <c r="A13" t="s">
        <v>60</v>
      </c>
      <c r="E13" s="39" t="s">
        <v>59</v>
      </c>
    </row>
    <row r="14" spans="1:16" ht="12.75">
      <c r="A14" t="s">
        <v>50</v>
      </c>
      <c s="34" t="s">
        <v>28</v>
      </c>
      <c s="34" t="s">
        <v>2563</v>
      </c>
      <c s="35" t="s">
        <v>59</v>
      </c>
      <c s="6" t="s">
        <v>2564</v>
      </c>
      <c s="36" t="s">
        <v>173</v>
      </c>
      <c s="37">
        <v>1009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314</v>
      </c>
      <c>
        <f>(M14*21)/100</f>
      </c>
      <c t="s">
        <v>28</v>
      </c>
    </row>
    <row r="15" spans="1:5" ht="12.75">
      <c r="A15" s="35" t="s">
        <v>56</v>
      </c>
      <c r="E15" s="39" t="s">
        <v>2565</v>
      </c>
    </row>
    <row r="16" spans="1:5" ht="12.75">
      <c r="A16" s="35" t="s">
        <v>58</v>
      </c>
      <c r="E16" s="40" t="s">
        <v>2566</v>
      </c>
    </row>
    <row r="17" spans="1:5" ht="12.75">
      <c r="A17" t="s">
        <v>60</v>
      </c>
      <c r="E17" s="39" t="s">
        <v>2567</v>
      </c>
    </row>
    <row r="18" spans="1:16" ht="25.5">
      <c r="A18" t="s">
        <v>50</v>
      </c>
      <c s="34" t="s">
        <v>26</v>
      </c>
      <c s="34" t="s">
        <v>1653</v>
      </c>
      <c s="35" t="s">
        <v>59</v>
      </c>
      <c s="6" t="s">
        <v>1654</v>
      </c>
      <c s="36" t="s">
        <v>84</v>
      </c>
      <c s="37">
        <v>7.2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314</v>
      </c>
      <c>
        <f>(M18*21)/100</f>
      </c>
      <c t="s">
        <v>28</v>
      </c>
    </row>
    <row r="19" spans="1:5" ht="12.75">
      <c r="A19" s="35" t="s">
        <v>56</v>
      </c>
      <c r="E19" s="39" t="s">
        <v>1655</v>
      </c>
    </row>
    <row r="20" spans="1:5" ht="12.75">
      <c r="A20" s="35" t="s">
        <v>58</v>
      </c>
      <c r="E20" s="40" t="s">
        <v>2568</v>
      </c>
    </row>
    <row r="21" spans="1:5" ht="12.75">
      <c r="A21" t="s">
        <v>60</v>
      </c>
      <c r="E21" s="39" t="s">
        <v>2569</v>
      </c>
    </row>
    <row r="22" spans="1:16" ht="25.5">
      <c r="A22" t="s">
        <v>50</v>
      </c>
      <c s="34" t="s">
        <v>160</v>
      </c>
      <c s="34" t="s">
        <v>1287</v>
      </c>
      <c s="35" t="s">
        <v>59</v>
      </c>
      <c s="6" t="s">
        <v>1288</v>
      </c>
      <c s="36" t="s">
        <v>84</v>
      </c>
      <c s="37">
        <v>450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314</v>
      </c>
      <c>
        <f>(M22*21)/100</f>
      </c>
      <c t="s">
        <v>28</v>
      </c>
    </row>
    <row r="23" spans="1:5" ht="12.75">
      <c r="A23" s="35" t="s">
        <v>56</v>
      </c>
      <c r="E23" s="39" t="s">
        <v>1525</v>
      </c>
    </row>
    <row r="24" spans="1:5" ht="12.75">
      <c r="A24" s="35" t="s">
        <v>58</v>
      </c>
      <c r="E24" s="40" t="s">
        <v>2570</v>
      </c>
    </row>
    <row r="25" spans="1:5" ht="12.75">
      <c r="A25" t="s">
        <v>60</v>
      </c>
      <c r="E25" s="39" t="s">
        <v>59</v>
      </c>
    </row>
    <row r="26" spans="1:16" ht="25.5">
      <c r="A26" t="s">
        <v>50</v>
      </c>
      <c s="34" t="s">
        <v>79</v>
      </c>
      <c s="34" t="s">
        <v>1704</v>
      </c>
      <c s="35" t="s">
        <v>59</v>
      </c>
      <c s="6" t="s">
        <v>718</v>
      </c>
      <c s="36" t="s">
        <v>84</v>
      </c>
      <c s="37">
        <v>1016.2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314</v>
      </c>
      <c>
        <f>(M26*21)/100</f>
      </c>
      <c t="s">
        <v>28</v>
      </c>
    </row>
    <row r="27" spans="1:5" ht="12.75">
      <c r="A27" s="35" t="s">
        <v>56</v>
      </c>
      <c r="E27" s="39" t="s">
        <v>2571</v>
      </c>
    </row>
    <row r="28" spans="1:5" ht="38.25">
      <c r="A28" s="35" t="s">
        <v>58</v>
      </c>
      <c r="E28" s="40" t="s">
        <v>2572</v>
      </c>
    </row>
    <row r="29" spans="1:5" ht="12.75">
      <c r="A29" t="s">
        <v>60</v>
      </c>
      <c r="E29" s="39" t="s">
        <v>59</v>
      </c>
    </row>
    <row r="30" spans="1:16" ht="25.5">
      <c r="A30" t="s">
        <v>50</v>
      </c>
      <c s="34" t="s">
        <v>27</v>
      </c>
      <c s="34" t="s">
        <v>724</v>
      </c>
      <c s="35" t="s">
        <v>59</v>
      </c>
      <c s="6" t="s">
        <v>725</v>
      </c>
      <c s="36" t="s">
        <v>84</v>
      </c>
      <c s="37">
        <v>1016.2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314</v>
      </c>
      <c>
        <f>(M30*21)/100</f>
      </c>
      <c t="s">
        <v>28</v>
      </c>
    </row>
    <row r="31" spans="1:5" ht="12.75">
      <c r="A31" s="35" t="s">
        <v>56</v>
      </c>
      <c r="E31" s="39" t="s">
        <v>726</v>
      </c>
    </row>
    <row r="32" spans="1:5" ht="38.25">
      <c r="A32" s="35" t="s">
        <v>58</v>
      </c>
      <c r="E32" s="40" t="s">
        <v>2573</v>
      </c>
    </row>
    <row r="33" spans="1:5" ht="12.75">
      <c r="A33" t="s">
        <v>60</v>
      </c>
      <c r="E33" s="39" t="s">
        <v>59</v>
      </c>
    </row>
    <row r="34" spans="1:16" ht="25.5">
      <c r="A34" t="s">
        <v>50</v>
      </c>
      <c s="34" t="s">
        <v>62</v>
      </c>
      <c s="34" t="s">
        <v>1105</v>
      </c>
      <c s="35" t="s">
        <v>59</v>
      </c>
      <c s="6" t="s">
        <v>1106</v>
      </c>
      <c s="36" t="s">
        <v>84</v>
      </c>
      <c s="37">
        <v>36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314</v>
      </c>
      <c>
        <f>(M34*21)/100</f>
      </c>
      <c t="s">
        <v>28</v>
      </c>
    </row>
    <row r="35" spans="1:5" ht="12.75">
      <c r="A35" s="35" t="s">
        <v>56</v>
      </c>
      <c r="E35" s="39" t="s">
        <v>1107</v>
      </c>
    </row>
    <row r="36" spans="1:5" ht="12.75">
      <c r="A36" s="35" t="s">
        <v>58</v>
      </c>
      <c r="E36" s="40" t="s">
        <v>2574</v>
      </c>
    </row>
    <row r="37" spans="1:5" ht="12.75">
      <c r="A37" t="s">
        <v>60</v>
      </c>
      <c r="E37" s="39" t="s">
        <v>2575</v>
      </c>
    </row>
    <row r="38" spans="1:16" ht="12.75">
      <c r="A38" t="s">
        <v>50</v>
      </c>
      <c s="34" t="s">
        <v>81</v>
      </c>
      <c s="34" t="s">
        <v>1540</v>
      </c>
      <c s="35" t="s">
        <v>59</v>
      </c>
      <c s="6" t="s">
        <v>1541</v>
      </c>
      <c s="36" t="s">
        <v>54</v>
      </c>
      <c s="37">
        <v>64.8</v>
      </c>
      <c s="36">
        <v>1</v>
      </c>
      <c s="36">
        <f>ROUND(G38*H38,6)</f>
      </c>
      <c r="L38" s="38">
        <v>0</v>
      </c>
      <c s="32">
        <f>ROUND(ROUND(L38,2)*ROUND(G38,3),2)</f>
      </c>
      <c s="36" t="s">
        <v>314</v>
      </c>
      <c>
        <f>(M38*21)/100</f>
      </c>
      <c t="s">
        <v>28</v>
      </c>
    </row>
    <row r="39" spans="1:5" ht="12.75">
      <c r="A39" s="35" t="s">
        <v>56</v>
      </c>
      <c r="E39" s="39" t="s">
        <v>59</v>
      </c>
    </row>
    <row r="40" spans="1:5" ht="12.75">
      <c r="A40" s="35" t="s">
        <v>58</v>
      </c>
      <c r="E40" s="40" t="s">
        <v>2576</v>
      </c>
    </row>
    <row r="41" spans="1:5" ht="12.75">
      <c r="A41" t="s">
        <v>60</v>
      </c>
      <c r="E41" s="39" t="s">
        <v>59</v>
      </c>
    </row>
    <row r="42" spans="1:16" ht="25.5">
      <c r="A42" t="s">
        <v>50</v>
      </c>
      <c s="34" t="s">
        <v>87</v>
      </c>
      <c s="34" t="s">
        <v>366</v>
      </c>
      <c s="35" t="s">
        <v>367</v>
      </c>
      <c s="6" t="s">
        <v>368</v>
      </c>
      <c s="36" t="s">
        <v>54</v>
      </c>
      <c s="37">
        <v>810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28</v>
      </c>
    </row>
    <row r="43" spans="1:5" ht="12.75">
      <c r="A43" s="35" t="s">
        <v>56</v>
      </c>
      <c r="E43" s="39" t="s">
        <v>59</v>
      </c>
    </row>
    <row r="44" spans="1:5" ht="12.75">
      <c r="A44" s="35" t="s">
        <v>58</v>
      </c>
      <c r="E44" s="40" t="s">
        <v>2577</v>
      </c>
    </row>
    <row r="45" spans="1:5" ht="25.5">
      <c r="A45" t="s">
        <v>60</v>
      </c>
      <c r="E45" s="39" t="s">
        <v>744</v>
      </c>
    </row>
    <row r="46" spans="1:16" ht="25.5">
      <c r="A46" t="s">
        <v>50</v>
      </c>
      <c s="34" t="s">
        <v>67</v>
      </c>
      <c s="34" t="s">
        <v>749</v>
      </c>
      <c s="35" t="s">
        <v>59</v>
      </c>
      <c s="6" t="s">
        <v>750</v>
      </c>
      <c s="36" t="s">
        <v>84</v>
      </c>
      <c s="37">
        <v>120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314</v>
      </c>
      <c>
        <f>(M46*21)/100</f>
      </c>
      <c t="s">
        <v>28</v>
      </c>
    </row>
    <row r="47" spans="1:5" ht="12.75">
      <c r="A47" s="35" t="s">
        <v>56</v>
      </c>
      <c r="E47" s="39" t="s">
        <v>751</v>
      </c>
    </row>
    <row r="48" spans="1:5" ht="12.75">
      <c r="A48" s="35" t="s">
        <v>58</v>
      </c>
      <c r="E48" s="40" t="s">
        <v>2578</v>
      </c>
    </row>
    <row r="49" spans="1:5" ht="12.75">
      <c r="A49" t="s">
        <v>60</v>
      </c>
      <c r="E49" s="39" t="s">
        <v>2579</v>
      </c>
    </row>
    <row r="50" spans="1:16" ht="12.75">
      <c r="A50" t="s">
        <v>50</v>
      </c>
      <c s="34" t="s">
        <v>90</v>
      </c>
      <c s="34" t="s">
        <v>2580</v>
      </c>
      <c s="35" t="s">
        <v>59</v>
      </c>
      <c s="6" t="s">
        <v>2581</v>
      </c>
      <c s="36" t="s">
        <v>54</v>
      </c>
      <c s="37">
        <v>64.8</v>
      </c>
      <c s="36">
        <v>1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28</v>
      </c>
    </row>
    <row r="51" spans="1:5" ht="12.75">
      <c r="A51" s="35" t="s">
        <v>56</v>
      </c>
      <c r="E51" s="39" t="s">
        <v>59</v>
      </c>
    </row>
    <row r="52" spans="1:5" ht="12.75">
      <c r="A52" s="35" t="s">
        <v>58</v>
      </c>
      <c r="E52" s="40" t="s">
        <v>2576</v>
      </c>
    </row>
    <row r="53" spans="1:5" ht="12.75">
      <c r="A53" t="s">
        <v>60</v>
      </c>
      <c r="E53" s="39" t="s">
        <v>59</v>
      </c>
    </row>
    <row r="54" spans="1:16" ht="25.5">
      <c r="A54" t="s">
        <v>50</v>
      </c>
      <c s="34" t="s">
        <v>95</v>
      </c>
      <c s="34" t="s">
        <v>1549</v>
      </c>
      <c s="35" t="s">
        <v>59</v>
      </c>
      <c s="6" t="s">
        <v>1550</v>
      </c>
      <c s="36" t="s">
        <v>173</v>
      </c>
      <c s="37">
        <v>300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314</v>
      </c>
      <c>
        <f>(M54*21)/100</f>
      </c>
      <c t="s">
        <v>28</v>
      </c>
    </row>
    <row r="55" spans="1:5" ht="12.75">
      <c r="A55" s="35" t="s">
        <v>56</v>
      </c>
      <c r="E55" s="39" t="s">
        <v>1551</v>
      </c>
    </row>
    <row r="56" spans="1:5" ht="12.75">
      <c r="A56" s="35" t="s">
        <v>58</v>
      </c>
      <c r="E56" s="40" t="s">
        <v>2582</v>
      </c>
    </row>
    <row r="57" spans="1:5" ht="12.75">
      <c r="A57" t="s">
        <v>60</v>
      </c>
      <c r="E57" s="39" t="s">
        <v>2583</v>
      </c>
    </row>
    <row r="58" spans="1:13" ht="12.75">
      <c r="A58" t="s">
        <v>47</v>
      </c>
      <c r="C58" s="31" t="s">
        <v>79</v>
      </c>
      <c r="E58" s="33" t="s">
        <v>149</v>
      </c>
      <c r="J58" s="32">
        <f>0</f>
      </c>
      <c s="32">
        <f>0</f>
      </c>
      <c s="32">
        <f>0+L59+L63+L67</f>
      </c>
      <c s="32">
        <f>0+M59+M63+M67</f>
      </c>
    </row>
    <row r="59" spans="1:16" ht="25.5">
      <c r="A59" t="s">
        <v>50</v>
      </c>
      <c s="34" t="s">
        <v>101</v>
      </c>
      <c s="34" t="s">
        <v>403</v>
      </c>
      <c s="35" t="s">
        <v>59</v>
      </c>
      <c s="6" t="s">
        <v>2584</v>
      </c>
      <c s="36" t="s">
        <v>173</v>
      </c>
      <c s="37">
        <v>300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314</v>
      </c>
      <c>
        <f>(M59*21)/100</f>
      </c>
      <c t="s">
        <v>28</v>
      </c>
    </row>
    <row r="60" spans="1:5" ht="12.75">
      <c r="A60" s="35" t="s">
        <v>56</v>
      </c>
      <c r="E60" s="39" t="s">
        <v>2585</v>
      </c>
    </row>
    <row r="61" spans="1:5" ht="12.75">
      <c r="A61" s="35" t="s">
        <v>58</v>
      </c>
      <c r="E61" s="40" t="s">
        <v>2586</v>
      </c>
    </row>
    <row r="62" spans="1:5" ht="12.75">
      <c r="A62" t="s">
        <v>60</v>
      </c>
      <c r="E62" s="39" t="s">
        <v>59</v>
      </c>
    </row>
    <row r="63" spans="1:16" ht="25.5">
      <c r="A63" t="s">
        <v>50</v>
      </c>
      <c s="34" t="s">
        <v>106</v>
      </c>
      <c s="34" t="s">
        <v>2587</v>
      </c>
      <c s="35" t="s">
        <v>59</v>
      </c>
      <c s="6" t="s">
        <v>2588</v>
      </c>
      <c s="36" t="s">
        <v>173</v>
      </c>
      <c s="37">
        <v>400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314</v>
      </c>
      <c>
        <f>(M63*21)/100</f>
      </c>
      <c t="s">
        <v>28</v>
      </c>
    </row>
    <row r="64" spans="1:5" ht="12.75">
      <c r="A64" s="35" t="s">
        <v>56</v>
      </c>
      <c r="E64" s="39" t="s">
        <v>2589</v>
      </c>
    </row>
    <row r="65" spans="1:5" ht="12.75">
      <c r="A65" s="35" t="s">
        <v>58</v>
      </c>
      <c r="E65" s="40" t="s">
        <v>59</v>
      </c>
    </row>
    <row r="66" spans="1:5" ht="12.75">
      <c r="A66" t="s">
        <v>60</v>
      </c>
      <c r="E66" s="39" t="s">
        <v>59</v>
      </c>
    </row>
    <row r="67" spans="1:16" ht="12.75">
      <c r="A67" t="s">
        <v>50</v>
      </c>
      <c s="34" t="s">
        <v>110</v>
      </c>
      <c s="34" t="s">
        <v>2590</v>
      </c>
      <c s="35" t="s">
        <v>59</v>
      </c>
      <c s="6" t="s">
        <v>2591</v>
      </c>
      <c s="36" t="s">
        <v>93</v>
      </c>
      <c s="37">
        <v>39</v>
      </c>
      <c s="36">
        <v>0.10956</v>
      </c>
      <c s="36">
        <f>ROUND(G67*H67,6)</f>
      </c>
      <c r="L67" s="38">
        <v>0</v>
      </c>
      <c s="32">
        <f>ROUND(ROUND(L67,2)*ROUND(G67,3),2)</f>
      </c>
      <c s="36" t="s">
        <v>314</v>
      </c>
      <c>
        <f>(M67*21)/100</f>
      </c>
      <c t="s">
        <v>28</v>
      </c>
    </row>
    <row r="68" spans="1:5" ht="12.75">
      <c r="A68" s="35" t="s">
        <v>56</v>
      </c>
      <c r="E68" s="39" t="s">
        <v>2592</v>
      </c>
    </row>
    <row r="69" spans="1:5" ht="12.75">
      <c r="A69" s="35" t="s">
        <v>58</v>
      </c>
      <c r="E69" s="40" t="s">
        <v>2593</v>
      </c>
    </row>
    <row r="70" spans="1:5" ht="12.75">
      <c r="A70" t="s">
        <v>60</v>
      </c>
      <c r="E70" s="39" t="s">
        <v>59</v>
      </c>
    </row>
    <row r="71" spans="1:13" ht="12.75">
      <c r="A71" t="s">
        <v>47</v>
      </c>
      <c r="C71" s="31" t="s">
        <v>87</v>
      </c>
      <c r="E71" s="33" t="s">
        <v>965</v>
      </c>
      <c r="J71" s="32">
        <f>0</f>
      </c>
      <c s="32">
        <f>0</f>
      </c>
      <c s="32">
        <f>0+L72+L76+L80+L84</f>
      </c>
      <c s="32">
        <f>0+M72+M76+M80+M84</f>
      </c>
    </row>
    <row r="72" spans="1:16" ht="12.75">
      <c r="A72" t="s">
        <v>50</v>
      </c>
      <c s="34" t="s">
        <v>114</v>
      </c>
      <c s="34" t="s">
        <v>2594</v>
      </c>
      <c s="35" t="s">
        <v>59</v>
      </c>
      <c s="6" t="s">
        <v>2595</v>
      </c>
      <c s="36" t="s">
        <v>93</v>
      </c>
      <c s="37">
        <v>7</v>
      </c>
      <c s="36">
        <v>1.04561</v>
      </c>
      <c s="36">
        <f>ROUND(G72*H72,6)</f>
      </c>
      <c r="L72" s="38">
        <v>0</v>
      </c>
      <c s="32">
        <f>ROUND(ROUND(L72,2)*ROUND(G72,3),2)</f>
      </c>
      <c s="36" t="s">
        <v>314</v>
      </c>
      <c>
        <f>(M72*21)/100</f>
      </c>
      <c t="s">
        <v>28</v>
      </c>
    </row>
    <row r="73" spans="1:5" ht="12.75">
      <c r="A73" s="35" t="s">
        <v>56</v>
      </c>
      <c r="E73" s="39" t="s">
        <v>2596</v>
      </c>
    </row>
    <row r="74" spans="1:5" ht="12.75">
      <c r="A74" s="35" t="s">
        <v>58</v>
      </c>
      <c r="E74" s="40" t="s">
        <v>2597</v>
      </c>
    </row>
    <row r="75" spans="1:5" ht="12.75">
      <c r="A75" t="s">
        <v>60</v>
      </c>
      <c r="E75" s="39" t="s">
        <v>2598</v>
      </c>
    </row>
    <row r="76" spans="1:16" ht="12.75">
      <c r="A76" t="s">
        <v>50</v>
      </c>
      <c s="34" t="s">
        <v>138</v>
      </c>
      <c s="34" t="s">
        <v>2599</v>
      </c>
      <c s="35" t="s">
        <v>59</v>
      </c>
      <c s="6" t="s">
        <v>2600</v>
      </c>
      <c s="36" t="s">
        <v>93</v>
      </c>
      <c s="37">
        <v>7.14</v>
      </c>
      <c s="36">
        <v>0.09052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28</v>
      </c>
    </row>
    <row r="77" spans="1:5" ht="12.75">
      <c r="A77" s="35" t="s">
        <v>56</v>
      </c>
      <c r="E77" s="39" t="s">
        <v>59</v>
      </c>
    </row>
    <row r="78" spans="1:5" ht="12.75">
      <c r="A78" s="35" t="s">
        <v>58</v>
      </c>
      <c r="E78" s="40" t="s">
        <v>2601</v>
      </c>
    </row>
    <row r="79" spans="1:5" ht="12.75">
      <c r="A79" t="s">
        <v>60</v>
      </c>
      <c r="E79" s="39" t="s">
        <v>59</v>
      </c>
    </row>
    <row r="80" spans="1:16" ht="25.5">
      <c r="A80" t="s">
        <v>50</v>
      </c>
      <c s="34" t="s">
        <v>118</v>
      </c>
      <c s="34" t="s">
        <v>433</v>
      </c>
      <c s="35" t="s">
        <v>59</v>
      </c>
      <c s="6" t="s">
        <v>434</v>
      </c>
      <c s="36" t="s">
        <v>173</v>
      </c>
      <c s="37">
        <v>400</v>
      </c>
      <c s="36">
        <v>0.00035</v>
      </c>
      <c s="36">
        <f>ROUND(G80*H80,6)</f>
      </c>
      <c r="L80" s="38">
        <v>0</v>
      </c>
      <c s="32">
        <f>ROUND(ROUND(L80,2)*ROUND(G80,3),2)</f>
      </c>
      <c s="36" t="s">
        <v>314</v>
      </c>
      <c>
        <f>(M80*21)/100</f>
      </c>
      <c t="s">
        <v>28</v>
      </c>
    </row>
    <row r="81" spans="1:5" ht="12.75">
      <c r="A81" s="35" t="s">
        <v>56</v>
      </c>
      <c r="E81" s="39" t="s">
        <v>1133</v>
      </c>
    </row>
    <row r="82" spans="1:5" ht="12.75">
      <c r="A82" s="35" t="s">
        <v>58</v>
      </c>
      <c r="E82" s="40" t="s">
        <v>2602</v>
      </c>
    </row>
    <row r="83" spans="1:5" ht="12.75">
      <c r="A83" t="s">
        <v>60</v>
      </c>
      <c r="E83" s="39" t="s">
        <v>59</v>
      </c>
    </row>
    <row r="84" spans="1:16" ht="12.75">
      <c r="A84" t="s">
        <v>50</v>
      </c>
      <c s="34" t="s">
        <v>73</v>
      </c>
      <c s="34" t="s">
        <v>438</v>
      </c>
      <c s="35" t="s">
        <v>59</v>
      </c>
      <c s="6" t="s">
        <v>439</v>
      </c>
      <c s="36" t="s">
        <v>173</v>
      </c>
      <c s="37">
        <v>700</v>
      </c>
      <c s="36">
        <v>0.00036</v>
      </c>
      <c s="36">
        <f>ROUND(G84*H84,6)</f>
      </c>
      <c r="L84" s="38">
        <v>0</v>
      </c>
      <c s="32">
        <f>ROUND(ROUND(L84,2)*ROUND(G84,3),2)</f>
      </c>
      <c s="36" t="s">
        <v>314</v>
      </c>
      <c>
        <f>(M84*21)/100</f>
      </c>
      <c t="s">
        <v>28</v>
      </c>
    </row>
    <row r="85" spans="1:5" ht="12.75">
      <c r="A85" s="35" t="s">
        <v>56</v>
      </c>
      <c r="E85" s="39" t="s">
        <v>967</v>
      </c>
    </row>
    <row r="86" spans="1:5" ht="25.5">
      <c r="A86" s="35" t="s">
        <v>58</v>
      </c>
      <c r="E86" s="40" t="s">
        <v>2603</v>
      </c>
    </row>
    <row r="87" spans="1:5" ht="12.75">
      <c r="A87" t="s">
        <v>60</v>
      </c>
      <c r="E87" s="39" t="s">
        <v>59</v>
      </c>
    </row>
    <row r="88" spans="1:13" ht="12.75">
      <c r="A88" t="s">
        <v>47</v>
      </c>
      <c r="C88" s="31" t="s">
        <v>482</v>
      </c>
      <c r="E88" s="33" t="s">
        <v>483</v>
      </c>
      <c r="J88" s="32">
        <f>0</f>
      </c>
      <c s="32">
        <f>0</f>
      </c>
      <c s="32">
        <f>0+L89</f>
      </c>
      <c s="32">
        <f>0+M89</f>
      </c>
    </row>
    <row r="89" spans="1:16" ht="25.5">
      <c r="A89" t="s">
        <v>50</v>
      </c>
      <c s="34" t="s">
        <v>211</v>
      </c>
      <c s="34" t="s">
        <v>2604</v>
      </c>
      <c s="35" t="s">
        <v>59</v>
      </c>
      <c s="6" t="s">
        <v>2605</v>
      </c>
      <c s="36" t="s">
        <v>54</v>
      </c>
      <c s="37">
        <v>142.23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314</v>
      </c>
      <c>
        <f>(M89*21)/100</f>
      </c>
      <c t="s">
        <v>28</v>
      </c>
    </row>
    <row r="90" spans="1:5" ht="12.75">
      <c r="A90" s="35" t="s">
        <v>56</v>
      </c>
      <c r="E90" s="39" t="s">
        <v>59</v>
      </c>
    </row>
    <row r="91" spans="1:5" ht="12.75">
      <c r="A91" s="35" t="s">
        <v>58</v>
      </c>
      <c r="E91" s="40" t="s">
        <v>59</v>
      </c>
    </row>
    <row r="92" spans="1:5" ht="12.75">
      <c r="A92" t="s">
        <v>60</v>
      </c>
      <c r="E92" s="39" t="s">
        <v>59</v>
      </c>
    </row>
    <row r="93" spans="1:13" ht="12.75">
      <c r="A93" t="s">
        <v>47</v>
      </c>
      <c r="C93" s="31" t="s">
        <v>488</v>
      </c>
      <c r="E93" s="33" t="s">
        <v>489</v>
      </c>
      <c r="J93" s="32">
        <f>0</f>
      </c>
      <c s="32">
        <f>0</f>
      </c>
      <c s="32">
        <f>0+L94</f>
      </c>
      <c s="32">
        <f>0+M94</f>
      </c>
    </row>
    <row r="94" spans="1:16" ht="12.75">
      <c r="A94" t="s">
        <v>50</v>
      </c>
      <c s="34" t="s">
        <v>216</v>
      </c>
      <c s="34" t="s">
        <v>1076</v>
      </c>
      <c s="35" t="s">
        <v>59</v>
      </c>
      <c s="6" t="s">
        <v>1077</v>
      </c>
      <c s="36" t="s">
        <v>505</v>
      </c>
      <c s="37">
        <v>3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55</v>
      </c>
      <c>
        <f>(M94*21)/100</f>
      </c>
      <c t="s">
        <v>28</v>
      </c>
    </row>
    <row r="95" spans="1:5" ht="12.75">
      <c r="A95" s="35" t="s">
        <v>56</v>
      </c>
      <c r="E95" s="39" t="s">
        <v>59</v>
      </c>
    </row>
    <row r="96" spans="1:5" ht="12.75">
      <c r="A96" s="35" t="s">
        <v>58</v>
      </c>
      <c r="E96" s="40" t="s">
        <v>1078</v>
      </c>
    </row>
    <row r="97" spans="1:5" ht="12.75">
      <c r="A97" t="s">
        <v>60</v>
      </c>
      <c r="E97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T19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2555</v>
      </c>
      <c s="41">
        <f>Rekapitulace!C39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2555</v>
      </c>
      <c r="E4" s="26" t="s">
        <v>2556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COUNTIFS(L8:L189,"=0",A8:A189,"P")+COUNTIFS(L8:L189,"",A8:A189,"P")+SUM(Q8:Q189)</f>
      </c>
    </row>
    <row r="8" spans="1:13" ht="12.75">
      <c r="A8" t="s">
        <v>45</v>
      </c>
      <c r="C8" s="28" t="s">
        <v>2608</v>
      </c>
      <c r="E8" s="30" t="s">
        <v>2607</v>
      </c>
      <c r="J8" s="29">
        <f>0+J9+J86+J123+J128+J133+J146+J179+J188</f>
      </c>
      <c s="29">
        <f>0+K9+K86+K123+K128+K133+K146+K179+K188</f>
      </c>
      <c s="29">
        <f>0+L9+L86+L123+L128+L133+L146+L179+L188</f>
      </c>
      <c s="29">
        <f>0+M9+M86+M123+M128+M133+M146+M179+M188</f>
      </c>
    </row>
    <row r="9" spans="1:13" ht="12.75">
      <c r="A9" t="s">
        <v>47</v>
      </c>
      <c r="C9" s="31" t="s">
        <v>123</v>
      </c>
      <c r="E9" s="33" t="s">
        <v>545</v>
      </c>
      <c r="J9" s="32">
        <f>0</f>
      </c>
      <c s="32">
        <f>0</f>
      </c>
      <c s="32">
        <f>0+L10+L14+L18+L22+L26+L30+L34+L38+L42+L46+L50+L54+L58+L62+L66+L70+L74+L78+L82</f>
      </c>
      <c s="32">
        <f>0+M10+M14+M18+M22+M26+M30+M34+M38+M42+M46+M50+M54+M58+M62+M66+M70+M74+M78+M82</f>
      </c>
    </row>
    <row r="10" spans="1:16" ht="25.5">
      <c r="A10" t="s">
        <v>50</v>
      </c>
      <c s="34" t="s">
        <v>123</v>
      </c>
      <c s="34" t="s">
        <v>1653</v>
      </c>
      <c s="35" t="s">
        <v>59</v>
      </c>
      <c s="6" t="s">
        <v>1654</v>
      </c>
      <c s="36" t="s">
        <v>84</v>
      </c>
      <c s="37">
        <v>19.38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314</v>
      </c>
      <c>
        <f>(M10*21)/100</f>
      </c>
      <c t="s">
        <v>28</v>
      </c>
    </row>
    <row r="11" spans="1:5" ht="12.75">
      <c r="A11" s="35" t="s">
        <v>56</v>
      </c>
      <c r="E11" s="39" t="s">
        <v>1655</v>
      </c>
    </row>
    <row r="12" spans="1:5" ht="12.75">
      <c r="A12" s="35" t="s">
        <v>58</v>
      </c>
      <c r="E12" s="40" t="s">
        <v>2609</v>
      </c>
    </row>
    <row r="13" spans="1:5" ht="12.75">
      <c r="A13" t="s">
        <v>60</v>
      </c>
      <c r="E13" s="39" t="s">
        <v>2610</v>
      </c>
    </row>
    <row r="14" spans="1:16" ht="25.5">
      <c r="A14" t="s">
        <v>50</v>
      </c>
      <c s="34" t="s">
        <v>28</v>
      </c>
      <c s="34" t="s">
        <v>2611</v>
      </c>
      <c s="35" t="s">
        <v>59</v>
      </c>
      <c s="6" t="s">
        <v>2612</v>
      </c>
      <c s="36" t="s">
        <v>84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314</v>
      </c>
      <c>
        <f>(M14*21)/100</f>
      </c>
      <c t="s">
        <v>28</v>
      </c>
    </row>
    <row r="15" spans="1:5" ht="12.75">
      <c r="A15" s="35" t="s">
        <v>56</v>
      </c>
      <c r="E15" s="39" t="s">
        <v>2613</v>
      </c>
    </row>
    <row r="16" spans="1:5" ht="12.75">
      <c r="A16" s="35" t="s">
        <v>58</v>
      </c>
      <c r="E16" s="40" t="s">
        <v>2614</v>
      </c>
    </row>
    <row r="17" spans="1:5" ht="12.75">
      <c r="A17" t="s">
        <v>60</v>
      </c>
      <c r="E17" s="39" t="s">
        <v>59</v>
      </c>
    </row>
    <row r="18" spans="1:16" ht="25.5">
      <c r="A18" t="s">
        <v>50</v>
      </c>
      <c s="34" t="s">
        <v>26</v>
      </c>
      <c s="34" t="s">
        <v>2615</v>
      </c>
      <c s="35" t="s">
        <v>59</v>
      </c>
      <c s="6" t="s">
        <v>2616</v>
      </c>
      <c s="36" t="s">
        <v>84</v>
      </c>
      <c s="37">
        <v>936.665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314</v>
      </c>
      <c>
        <f>(M18*21)/100</f>
      </c>
      <c t="s">
        <v>28</v>
      </c>
    </row>
    <row r="19" spans="1:5" ht="12.75">
      <c r="A19" s="35" t="s">
        <v>56</v>
      </c>
      <c r="E19" s="39" t="s">
        <v>2617</v>
      </c>
    </row>
    <row r="20" spans="1:5" ht="38.25">
      <c r="A20" s="35" t="s">
        <v>58</v>
      </c>
      <c r="E20" s="40" t="s">
        <v>2618</v>
      </c>
    </row>
    <row r="21" spans="1:5" ht="12.75">
      <c r="A21" t="s">
        <v>60</v>
      </c>
      <c r="E21" s="39" t="s">
        <v>59</v>
      </c>
    </row>
    <row r="22" spans="1:16" ht="25.5">
      <c r="A22" t="s">
        <v>50</v>
      </c>
      <c s="34" t="s">
        <v>160</v>
      </c>
      <c s="34" t="s">
        <v>2619</v>
      </c>
      <c s="35" t="s">
        <v>59</v>
      </c>
      <c s="6" t="s">
        <v>2620</v>
      </c>
      <c s="36" t="s">
        <v>84</v>
      </c>
      <c s="37">
        <v>243.6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314</v>
      </c>
      <c>
        <f>(M22*21)/100</f>
      </c>
      <c t="s">
        <v>28</v>
      </c>
    </row>
    <row r="23" spans="1:5" ht="12.75">
      <c r="A23" s="35" t="s">
        <v>56</v>
      </c>
      <c r="E23" s="39" t="s">
        <v>2621</v>
      </c>
    </row>
    <row r="24" spans="1:5" ht="12.75">
      <c r="A24" s="35" t="s">
        <v>58</v>
      </c>
      <c r="E24" s="40" t="s">
        <v>2622</v>
      </c>
    </row>
    <row r="25" spans="1:5" ht="12.75">
      <c r="A25" t="s">
        <v>60</v>
      </c>
      <c r="E25" s="39" t="s">
        <v>59</v>
      </c>
    </row>
    <row r="26" spans="1:16" ht="25.5">
      <c r="A26" t="s">
        <v>50</v>
      </c>
      <c s="34" t="s">
        <v>79</v>
      </c>
      <c s="34" t="s">
        <v>2623</v>
      </c>
      <c s="35" t="s">
        <v>59</v>
      </c>
      <c s="6" t="s">
        <v>2624</v>
      </c>
      <c s="36" t="s">
        <v>84</v>
      </c>
      <c s="37">
        <v>243.6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314</v>
      </c>
      <c>
        <f>(M26*21)/100</f>
      </c>
      <c t="s">
        <v>28</v>
      </c>
    </row>
    <row r="27" spans="1:5" ht="12.75">
      <c r="A27" s="35" t="s">
        <v>56</v>
      </c>
      <c r="E27" s="39" t="s">
        <v>2625</v>
      </c>
    </row>
    <row r="28" spans="1:5" ht="12.75">
      <c r="A28" s="35" t="s">
        <v>58</v>
      </c>
      <c r="E28" s="40" t="s">
        <v>2622</v>
      </c>
    </row>
    <row r="29" spans="1:5" ht="12.75">
      <c r="A29" t="s">
        <v>60</v>
      </c>
      <c r="E29" s="39" t="s">
        <v>59</v>
      </c>
    </row>
    <row r="30" spans="1:16" ht="25.5">
      <c r="A30" t="s">
        <v>50</v>
      </c>
      <c s="34" t="s">
        <v>27</v>
      </c>
      <c s="34" t="s">
        <v>2626</v>
      </c>
      <c s="35" t="s">
        <v>59</v>
      </c>
      <c s="6" t="s">
        <v>2627</v>
      </c>
      <c s="36" t="s">
        <v>84</v>
      </c>
      <c s="37">
        <v>121.8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314</v>
      </c>
      <c>
        <f>(M30*21)/100</f>
      </c>
      <c t="s">
        <v>28</v>
      </c>
    </row>
    <row r="31" spans="1:5" ht="12.75">
      <c r="A31" s="35" t="s">
        <v>56</v>
      </c>
      <c r="E31" s="39" t="s">
        <v>2628</v>
      </c>
    </row>
    <row r="32" spans="1:5" ht="12.75">
      <c r="A32" s="35" t="s">
        <v>58</v>
      </c>
      <c r="E32" s="40" t="s">
        <v>2629</v>
      </c>
    </row>
    <row r="33" spans="1:5" ht="12.75">
      <c r="A33" t="s">
        <v>60</v>
      </c>
      <c r="E33" s="39" t="s">
        <v>59</v>
      </c>
    </row>
    <row r="34" spans="1:16" ht="25.5">
      <c r="A34" t="s">
        <v>50</v>
      </c>
      <c s="34" t="s">
        <v>62</v>
      </c>
      <c s="34" t="s">
        <v>668</v>
      </c>
      <c s="35" t="s">
        <v>59</v>
      </c>
      <c s="6" t="s">
        <v>669</v>
      </c>
      <c s="36" t="s">
        <v>93</v>
      </c>
      <c s="37">
        <v>40</v>
      </c>
      <c s="36">
        <v>0.03363</v>
      </c>
      <c s="36">
        <f>ROUND(G34*H34,6)</f>
      </c>
      <c r="L34" s="38">
        <v>0</v>
      </c>
      <c s="32">
        <f>ROUND(ROUND(L34,2)*ROUND(G34,3),2)</f>
      </c>
      <c s="36" t="s">
        <v>314</v>
      </c>
      <c>
        <f>(M34*21)/100</f>
      </c>
      <c t="s">
        <v>28</v>
      </c>
    </row>
    <row r="35" spans="1:5" ht="12.75">
      <c r="A35" s="35" t="s">
        <v>56</v>
      </c>
      <c r="E35" s="39" t="s">
        <v>670</v>
      </c>
    </row>
    <row r="36" spans="1:5" ht="12.75">
      <c r="A36" s="35" t="s">
        <v>58</v>
      </c>
      <c r="E36" s="40" t="s">
        <v>2630</v>
      </c>
    </row>
    <row r="37" spans="1:5" ht="12.75">
      <c r="A37" t="s">
        <v>60</v>
      </c>
      <c r="E37" s="39" t="s">
        <v>2631</v>
      </c>
    </row>
    <row r="38" spans="1:16" ht="25.5">
      <c r="A38" t="s">
        <v>50</v>
      </c>
      <c s="34" t="s">
        <v>81</v>
      </c>
      <c s="34" t="s">
        <v>2632</v>
      </c>
      <c s="35" t="s">
        <v>59</v>
      </c>
      <c s="6" t="s">
        <v>2633</v>
      </c>
      <c s="36" t="s">
        <v>98</v>
      </c>
      <c s="37">
        <v>4</v>
      </c>
      <c s="36">
        <v>0.11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28</v>
      </c>
    </row>
    <row r="39" spans="1:5" ht="12.75">
      <c r="A39" s="35" t="s">
        <v>56</v>
      </c>
      <c r="E39" s="39" t="s">
        <v>59</v>
      </c>
    </row>
    <row r="40" spans="1:5" ht="12.75">
      <c r="A40" s="35" t="s">
        <v>58</v>
      </c>
      <c r="E40" s="40" t="s">
        <v>2634</v>
      </c>
    </row>
    <row r="41" spans="1:5" ht="12.75">
      <c r="A41" t="s">
        <v>60</v>
      </c>
      <c r="E41" s="39" t="s">
        <v>59</v>
      </c>
    </row>
    <row r="42" spans="1:16" ht="25.5">
      <c r="A42" t="s">
        <v>50</v>
      </c>
      <c s="34" t="s">
        <v>87</v>
      </c>
      <c s="34" t="s">
        <v>1704</v>
      </c>
      <c s="35" t="s">
        <v>59</v>
      </c>
      <c s="6" t="s">
        <v>718</v>
      </c>
      <c s="36" t="s">
        <v>84</v>
      </c>
      <c s="37">
        <v>1892.71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314</v>
      </c>
      <c>
        <f>(M42*21)/100</f>
      </c>
      <c t="s">
        <v>28</v>
      </c>
    </row>
    <row r="43" spans="1:5" ht="12.75">
      <c r="A43" s="35" t="s">
        <v>56</v>
      </c>
      <c r="E43" s="39" t="s">
        <v>2571</v>
      </c>
    </row>
    <row r="44" spans="1:5" ht="89.25">
      <c r="A44" s="35" t="s">
        <v>58</v>
      </c>
      <c r="E44" s="40" t="s">
        <v>2635</v>
      </c>
    </row>
    <row r="45" spans="1:5" ht="12.75">
      <c r="A45" t="s">
        <v>60</v>
      </c>
      <c r="E45" s="39" t="s">
        <v>59</v>
      </c>
    </row>
    <row r="46" spans="1:16" ht="25.5">
      <c r="A46" t="s">
        <v>50</v>
      </c>
      <c s="34" t="s">
        <v>67</v>
      </c>
      <c s="34" t="s">
        <v>2636</v>
      </c>
      <c s="35" t="s">
        <v>59</v>
      </c>
      <c s="6" t="s">
        <v>718</v>
      </c>
      <c s="36" t="s">
        <v>84</v>
      </c>
      <c s="37">
        <v>974.4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314</v>
      </c>
      <c>
        <f>(M46*21)/100</f>
      </c>
      <c t="s">
        <v>28</v>
      </c>
    </row>
    <row r="47" spans="1:5" ht="12.75">
      <c r="A47" s="35" t="s">
        <v>56</v>
      </c>
      <c r="E47" s="39" t="s">
        <v>2637</v>
      </c>
    </row>
    <row r="48" spans="1:5" ht="25.5">
      <c r="A48" s="35" t="s">
        <v>58</v>
      </c>
      <c r="E48" s="40" t="s">
        <v>2638</v>
      </c>
    </row>
    <row r="49" spans="1:5" ht="12.75">
      <c r="A49" t="s">
        <v>60</v>
      </c>
      <c r="E49" s="39" t="s">
        <v>59</v>
      </c>
    </row>
    <row r="50" spans="1:16" ht="25.5">
      <c r="A50" t="s">
        <v>50</v>
      </c>
      <c s="34" t="s">
        <v>90</v>
      </c>
      <c s="34" t="s">
        <v>2639</v>
      </c>
      <c s="35" t="s">
        <v>59</v>
      </c>
      <c s="6" t="s">
        <v>718</v>
      </c>
      <c s="36" t="s">
        <v>84</v>
      </c>
      <c s="37">
        <v>243.6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314</v>
      </c>
      <c>
        <f>(M50*21)/100</f>
      </c>
      <c t="s">
        <v>28</v>
      </c>
    </row>
    <row r="51" spans="1:5" ht="12.75">
      <c r="A51" s="35" t="s">
        <v>56</v>
      </c>
      <c r="E51" s="39" t="s">
        <v>2640</v>
      </c>
    </row>
    <row r="52" spans="1:5" ht="25.5">
      <c r="A52" s="35" t="s">
        <v>58</v>
      </c>
      <c r="E52" s="40" t="s">
        <v>2641</v>
      </c>
    </row>
    <row r="53" spans="1:5" ht="12.75">
      <c r="A53" t="s">
        <v>60</v>
      </c>
      <c r="E53" s="39" t="s">
        <v>59</v>
      </c>
    </row>
    <row r="54" spans="1:16" ht="25.5">
      <c r="A54" t="s">
        <v>50</v>
      </c>
      <c s="34" t="s">
        <v>95</v>
      </c>
      <c s="34" t="s">
        <v>1100</v>
      </c>
      <c s="35" t="s">
        <v>59</v>
      </c>
      <c s="6" t="s">
        <v>1101</v>
      </c>
      <c s="36" t="s">
        <v>84</v>
      </c>
      <c s="37">
        <v>936.665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314</v>
      </c>
      <c>
        <f>(M54*21)/100</f>
      </c>
      <c t="s">
        <v>28</v>
      </c>
    </row>
    <row r="55" spans="1:5" ht="12.75">
      <c r="A55" s="35" t="s">
        <v>56</v>
      </c>
      <c r="E55" s="39" t="s">
        <v>1102</v>
      </c>
    </row>
    <row r="56" spans="1:5" ht="51">
      <c r="A56" s="35" t="s">
        <v>58</v>
      </c>
      <c r="E56" s="40" t="s">
        <v>2642</v>
      </c>
    </row>
    <row r="57" spans="1:5" ht="12.75">
      <c r="A57" t="s">
        <v>60</v>
      </c>
      <c r="E57" s="39" t="s">
        <v>59</v>
      </c>
    </row>
    <row r="58" spans="1:16" ht="25.5">
      <c r="A58" t="s">
        <v>50</v>
      </c>
      <c s="34" t="s">
        <v>101</v>
      </c>
      <c s="34" t="s">
        <v>728</v>
      </c>
      <c s="35" t="s">
        <v>59</v>
      </c>
      <c s="6" t="s">
        <v>729</v>
      </c>
      <c s="36" t="s">
        <v>84</v>
      </c>
      <c s="37">
        <v>487.2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314</v>
      </c>
      <c>
        <f>(M58*21)/100</f>
      </c>
      <c t="s">
        <v>28</v>
      </c>
    </row>
    <row r="59" spans="1:5" ht="12.75">
      <c r="A59" s="35" t="s">
        <v>56</v>
      </c>
      <c r="E59" s="39" t="s">
        <v>730</v>
      </c>
    </row>
    <row r="60" spans="1:5" ht="12.75">
      <c r="A60" s="35" t="s">
        <v>58</v>
      </c>
      <c r="E60" s="40" t="s">
        <v>2643</v>
      </c>
    </row>
    <row r="61" spans="1:5" ht="12.75">
      <c r="A61" t="s">
        <v>60</v>
      </c>
      <c r="E61" s="39" t="s">
        <v>2644</v>
      </c>
    </row>
    <row r="62" spans="1:16" ht="25.5">
      <c r="A62" t="s">
        <v>50</v>
      </c>
      <c s="34" t="s">
        <v>106</v>
      </c>
      <c s="34" t="s">
        <v>2645</v>
      </c>
      <c s="35" t="s">
        <v>59</v>
      </c>
      <c s="6" t="s">
        <v>2646</v>
      </c>
      <c s="36" t="s">
        <v>84</v>
      </c>
      <c s="37">
        <v>121.8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314</v>
      </c>
      <c>
        <f>(M62*21)/100</f>
      </c>
      <c t="s">
        <v>28</v>
      </c>
    </row>
    <row r="63" spans="1:5" ht="12.75">
      <c r="A63" s="35" t="s">
        <v>56</v>
      </c>
      <c r="E63" s="39" t="s">
        <v>2647</v>
      </c>
    </row>
    <row r="64" spans="1:5" ht="12.75">
      <c r="A64" s="35" t="s">
        <v>58</v>
      </c>
      <c r="E64" s="40" t="s">
        <v>2648</v>
      </c>
    </row>
    <row r="65" spans="1:5" ht="12.75">
      <c r="A65" t="s">
        <v>60</v>
      </c>
      <c r="E65" s="39" t="s">
        <v>2649</v>
      </c>
    </row>
    <row r="66" spans="1:16" ht="25.5">
      <c r="A66" t="s">
        <v>50</v>
      </c>
      <c s="34" t="s">
        <v>110</v>
      </c>
      <c s="34" t="s">
        <v>2650</v>
      </c>
      <c s="35" t="s">
        <v>59</v>
      </c>
      <c s="6" t="s">
        <v>2651</v>
      </c>
      <c s="36" t="s">
        <v>84</v>
      </c>
      <c s="37">
        <v>4.5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314</v>
      </c>
      <c>
        <f>(M66*21)/100</f>
      </c>
      <c t="s">
        <v>28</v>
      </c>
    </row>
    <row r="67" spans="1:5" ht="12.75">
      <c r="A67" s="35" t="s">
        <v>56</v>
      </c>
      <c r="E67" s="39" t="s">
        <v>2652</v>
      </c>
    </row>
    <row r="68" spans="1:5" ht="12.75">
      <c r="A68" s="35" t="s">
        <v>58</v>
      </c>
      <c r="E68" s="40" t="s">
        <v>2653</v>
      </c>
    </row>
    <row r="69" spans="1:5" ht="12.75">
      <c r="A69" t="s">
        <v>60</v>
      </c>
      <c r="E69" s="39" t="s">
        <v>2654</v>
      </c>
    </row>
    <row r="70" spans="1:16" ht="25.5">
      <c r="A70" t="s">
        <v>50</v>
      </c>
      <c s="34" t="s">
        <v>114</v>
      </c>
      <c s="34" t="s">
        <v>737</v>
      </c>
      <c s="35" t="s">
        <v>59</v>
      </c>
      <c s="6" t="s">
        <v>738</v>
      </c>
      <c s="36" t="s">
        <v>84</v>
      </c>
      <c s="37">
        <v>327.665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314</v>
      </c>
      <c>
        <f>(M70*21)/100</f>
      </c>
      <c t="s">
        <v>28</v>
      </c>
    </row>
    <row r="71" spans="1:5" ht="12.75">
      <c r="A71" s="35" t="s">
        <v>56</v>
      </c>
      <c r="E71" s="39" t="s">
        <v>739</v>
      </c>
    </row>
    <row r="72" spans="1:5" ht="25.5">
      <c r="A72" s="35" t="s">
        <v>58</v>
      </c>
      <c r="E72" s="40" t="s">
        <v>2655</v>
      </c>
    </row>
    <row r="73" spans="1:5" ht="12.75">
      <c r="A73" t="s">
        <v>60</v>
      </c>
      <c r="E73" s="39" t="s">
        <v>2656</v>
      </c>
    </row>
    <row r="74" spans="1:16" ht="25.5">
      <c r="A74" t="s">
        <v>50</v>
      </c>
      <c s="34" t="s">
        <v>138</v>
      </c>
      <c s="34" t="s">
        <v>1105</v>
      </c>
      <c s="35" t="s">
        <v>59</v>
      </c>
      <c s="6" t="s">
        <v>1106</v>
      </c>
      <c s="36" t="s">
        <v>84</v>
      </c>
      <c s="37">
        <v>4.5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314</v>
      </c>
      <c>
        <f>(M74*21)/100</f>
      </c>
      <c t="s">
        <v>28</v>
      </c>
    </row>
    <row r="75" spans="1:5" ht="12.75">
      <c r="A75" s="35" t="s">
        <v>56</v>
      </c>
      <c r="E75" s="39" t="s">
        <v>1107</v>
      </c>
    </row>
    <row r="76" spans="1:5" ht="12.75">
      <c r="A76" s="35" t="s">
        <v>58</v>
      </c>
      <c r="E76" s="40" t="s">
        <v>2657</v>
      </c>
    </row>
    <row r="77" spans="1:5" ht="12.75">
      <c r="A77" t="s">
        <v>60</v>
      </c>
      <c r="E77" s="39" t="s">
        <v>2654</v>
      </c>
    </row>
    <row r="78" spans="1:16" ht="25.5">
      <c r="A78" t="s">
        <v>50</v>
      </c>
      <c s="34" t="s">
        <v>118</v>
      </c>
      <c s="34" t="s">
        <v>366</v>
      </c>
      <c s="35" t="s">
        <v>367</v>
      </c>
      <c s="6" t="s">
        <v>368</v>
      </c>
      <c s="36" t="s">
        <v>54</v>
      </c>
      <c s="37">
        <v>36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55</v>
      </c>
      <c>
        <f>(M78*21)/100</f>
      </c>
      <c t="s">
        <v>28</v>
      </c>
    </row>
    <row r="79" spans="1:5" ht="25.5">
      <c r="A79" s="35" t="s">
        <v>56</v>
      </c>
      <c r="E79" s="39" t="s">
        <v>744</v>
      </c>
    </row>
    <row r="80" spans="1:5" ht="12.75">
      <c r="A80" s="35" t="s">
        <v>58</v>
      </c>
      <c r="E80" s="40" t="s">
        <v>2658</v>
      </c>
    </row>
    <row r="81" spans="1:5" ht="12.75">
      <c r="A81" t="s">
        <v>60</v>
      </c>
      <c r="E81" s="39" t="s">
        <v>59</v>
      </c>
    </row>
    <row r="82" spans="1:16" ht="25.5">
      <c r="A82" t="s">
        <v>50</v>
      </c>
      <c s="34" t="s">
        <v>73</v>
      </c>
      <c s="34" t="s">
        <v>749</v>
      </c>
      <c s="35" t="s">
        <v>59</v>
      </c>
      <c s="6" t="s">
        <v>750</v>
      </c>
      <c s="36" t="s">
        <v>84</v>
      </c>
      <c s="37">
        <v>1218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314</v>
      </c>
      <c>
        <f>(M82*21)/100</f>
      </c>
      <c t="s">
        <v>28</v>
      </c>
    </row>
    <row r="83" spans="1:5" ht="12.75">
      <c r="A83" s="35" t="s">
        <v>56</v>
      </c>
      <c r="E83" s="39" t="s">
        <v>751</v>
      </c>
    </row>
    <row r="84" spans="1:5" ht="12.75">
      <c r="A84" s="35" t="s">
        <v>58</v>
      </c>
      <c r="E84" s="40" t="s">
        <v>2659</v>
      </c>
    </row>
    <row r="85" spans="1:5" ht="12.75">
      <c r="A85" t="s">
        <v>60</v>
      </c>
      <c r="E85" s="39" t="s">
        <v>2660</v>
      </c>
    </row>
    <row r="86" spans="1:13" ht="12.75">
      <c r="A86" t="s">
        <v>47</v>
      </c>
      <c r="C86" s="31" t="s">
        <v>28</v>
      </c>
      <c r="E86" s="33" t="s">
        <v>558</v>
      </c>
      <c r="J86" s="32">
        <f>0</f>
      </c>
      <c s="32">
        <f>0</f>
      </c>
      <c s="32">
        <f>0+L87+L91+L95+L99+L103+L107+L111+L115+L119</f>
      </c>
      <c s="32">
        <f>0+M87+M91+M95+M99+M103+M107+M111+M115+M119</f>
      </c>
    </row>
    <row r="87" spans="1:16" ht="25.5">
      <c r="A87" t="s">
        <v>50</v>
      </c>
      <c s="34" t="s">
        <v>211</v>
      </c>
      <c s="34" t="s">
        <v>789</v>
      </c>
      <c s="35" t="s">
        <v>59</v>
      </c>
      <c s="6" t="s">
        <v>790</v>
      </c>
      <c s="36" t="s">
        <v>93</v>
      </c>
      <c s="37">
        <v>40</v>
      </c>
      <c s="36">
        <v>0.00039</v>
      </c>
      <c s="36">
        <f>ROUND(G87*H87,6)</f>
      </c>
      <c r="L87" s="38">
        <v>0</v>
      </c>
      <c s="32">
        <f>ROUND(ROUND(L87,2)*ROUND(G87,3),2)</f>
      </c>
      <c s="36" t="s">
        <v>314</v>
      </c>
      <c>
        <f>(M87*21)/100</f>
      </c>
      <c t="s">
        <v>28</v>
      </c>
    </row>
    <row r="88" spans="1:5" ht="12.75">
      <c r="A88" s="35" t="s">
        <v>56</v>
      </c>
      <c r="E88" s="39" t="s">
        <v>791</v>
      </c>
    </row>
    <row r="89" spans="1:5" ht="12.75">
      <c r="A89" s="35" t="s">
        <v>58</v>
      </c>
      <c r="E89" s="40" t="s">
        <v>2630</v>
      </c>
    </row>
    <row r="90" spans="1:5" ht="12.75">
      <c r="A90" t="s">
        <v>60</v>
      </c>
      <c r="E90" s="39" t="s">
        <v>59</v>
      </c>
    </row>
    <row r="91" spans="1:16" ht="12.75">
      <c r="A91" t="s">
        <v>50</v>
      </c>
      <c s="34" t="s">
        <v>216</v>
      </c>
      <c s="34" t="s">
        <v>2661</v>
      </c>
      <c s="35" t="s">
        <v>59</v>
      </c>
      <c s="6" t="s">
        <v>2662</v>
      </c>
      <c s="36" t="s">
        <v>98</v>
      </c>
      <c s="37">
        <v>12</v>
      </c>
      <c s="36">
        <v>0.1336</v>
      </c>
      <c s="36">
        <f>ROUND(G91*H91,6)</f>
      </c>
      <c r="L91" s="38">
        <v>0</v>
      </c>
      <c s="32">
        <f>ROUND(ROUND(L91,2)*ROUND(G91,3),2)</f>
      </c>
      <c s="36" t="s">
        <v>314</v>
      </c>
      <c>
        <f>(M91*21)/100</f>
      </c>
      <c t="s">
        <v>28</v>
      </c>
    </row>
    <row r="92" spans="1:5" ht="12.75">
      <c r="A92" s="35" t="s">
        <v>56</v>
      </c>
      <c r="E92" s="39" t="s">
        <v>2663</v>
      </c>
    </row>
    <row r="93" spans="1:5" ht="12.75">
      <c r="A93" s="35" t="s">
        <v>58</v>
      </c>
      <c r="E93" s="40" t="s">
        <v>2664</v>
      </c>
    </row>
    <row r="94" spans="1:5" ht="12.75">
      <c r="A94" t="s">
        <v>60</v>
      </c>
      <c r="E94" s="39" t="s">
        <v>59</v>
      </c>
    </row>
    <row r="95" spans="1:16" ht="12.75">
      <c r="A95" t="s">
        <v>50</v>
      </c>
      <c s="34" t="s">
        <v>219</v>
      </c>
      <c s="34" t="s">
        <v>2665</v>
      </c>
      <c s="35" t="s">
        <v>59</v>
      </c>
      <c s="6" t="s">
        <v>2666</v>
      </c>
      <c s="36" t="s">
        <v>98</v>
      </c>
      <c s="37">
        <v>12</v>
      </c>
      <c s="36">
        <v>0.185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28</v>
      </c>
    </row>
    <row r="96" spans="1:5" ht="12.75">
      <c r="A96" s="35" t="s">
        <v>56</v>
      </c>
      <c r="E96" s="39" t="s">
        <v>59</v>
      </c>
    </row>
    <row r="97" spans="1:5" ht="12.75">
      <c r="A97" s="35" t="s">
        <v>58</v>
      </c>
      <c r="E97" s="40" t="s">
        <v>1725</v>
      </c>
    </row>
    <row r="98" spans="1:5" ht="12.75">
      <c r="A98" t="s">
        <v>60</v>
      </c>
      <c r="E98" s="39" t="s">
        <v>2667</v>
      </c>
    </row>
    <row r="99" spans="1:16" ht="25.5">
      <c r="A99" t="s">
        <v>50</v>
      </c>
      <c s="34" t="s">
        <v>223</v>
      </c>
      <c s="34" t="s">
        <v>2668</v>
      </c>
      <c s="35" t="s">
        <v>59</v>
      </c>
      <c s="6" t="s">
        <v>2669</v>
      </c>
      <c s="36" t="s">
        <v>98</v>
      </c>
      <c s="37">
        <v>8</v>
      </c>
      <c s="36">
        <v>0.15</v>
      </c>
      <c s="36">
        <f>ROUND(G99*H99,6)</f>
      </c>
      <c r="L99" s="38">
        <v>0</v>
      </c>
      <c s="32">
        <f>ROUND(ROUND(L99,2)*ROUND(G99,3),2)</f>
      </c>
      <c s="36" t="s">
        <v>314</v>
      </c>
      <c>
        <f>(M99*21)/100</f>
      </c>
      <c t="s">
        <v>28</v>
      </c>
    </row>
    <row r="100" spans="1:5" ht="12.75">
      <c r="A100" s="35" t="s">
        <v>56</v>
      </c>
      <c r="E100" s="39" t="s">
        <v>2670</v>
      </c>
    </row>
    <row r="101" spans="1:5" ht="12.75">
      <c r="A101" s="35" t="s">
        <v>58</v>
      </c>
      <c r="E101" s="40" t="s">
        <v>2671</v>
      </c>
    </row>
    <row r="102" spans="1:5" ht="12.75">
      <c r="A102" t="s">
        <v>60</v>
      </c>
      <c r="E102" s="39" t="s">
        <v>59</v>
      </c>
    </row>
    <row r="103" spans="1:16" ht="12.75">
      <c r="A103" t="s">
        <v>50</v>
      </c>
      <c s="34" t="s">
        <v>226</v>
      </c>
      <c s="34" t="s">
        <v>1115</v>
      </c>
      <c s="35" t="s">
        <v>59</v>
      </c>
      <c s="6" t="s">
        <v>1116</v>
      </c>
      <c s="36" t="s">
        <v>98</v>
      </c>
      <c s="37">
        <v>8</v>
      </c>
      <c s="36">
        <v>1.516</v>
      </c>
      <c s="36">
        <f>ROUND(G103*H103,6)</f>
      </c>
      <c r="L103" s="38">
        <v>0</v>
      </c>
      <c s="32">
        <f>ROUND(ROUND(L103,2)*ROUND(G103,3),2)</f>
      </c>
      <c s="36" t="s">
        <v>314</v>
      </c>
      <c>
        <f>(M103*21)/100</f>
      </c>
      <c t="s">
        <v>28</v>
      </c>
    </row>
    <row r="104" spans="1:5" ht="12.75">
      <c r="A104" s="35" t="s">
        <v>56</v>
      </c>
      <c r="E104" s="39" t="s">
        <v>59</v>
      </c>
    </row>
    <row r="105" spans="1:5" ht="12.75">
      <c r="A105" s="35" t="s">
        <v>58</v>
      </c>
      <c r="E105" s="40" t="s">
        <v>59</v>
      </c>
    </row>
    <row r="106" spans="1:5" ht="12.75">
      <c r="A106" t="s">
        <v>60</v>
      </c>
      <c r="E106" s="39" t="s">
        <v>59</v>
      </c>
    </row>
    <row r="107" spans="1:16" ht="25.5">
      <c r="A107" t="s">
        <v>50</v>
      </c>
      <c s="34" t="s">
        <v>230</v>
      </c>
      <c s="34" t="s">
        <v>2672</v>
      </c>
      <c s="35" t="s">
        <v>59</v>
      </c>
      <c s="6" t="s">
        <v>2673</v>
      </c>
      <c s="36" t="s">
        <v>98</v>
      </c>
      <c s="37">
        <v>8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314</v>
      </c>
      <c>
        <f>(M107*21)/100</f>
      </c>
      <c t="s">
        <v>28</v>
      </c>
    </row>
    <row r="108" spans="1:5" ht="12.75">
      <c r="A108" s="35" t="s">
        <v>56</v>
      </c>
      <c r="E108" s="39" t="s">
        <v>2674</v>
      </c>
    </row>
    <row r="109" spans="1:5" ht="12.75">
      <c r="A109" s="35" t="s">
        <v>58</v>
      </c>
      <c r="E109" s="40" t="s">
        <v>59</v>
      </c>
    </row>
    <row r="110" spans="1:5" ht="12.75">
      <c r="A110" t="s">
        <v>60</v>
      </c>
      <c r="E110" s="39" t="s">
        <v>59</v>
      </c>
    </row>
    <row r="111" spans="1:16" ht="25.5">
      <c r="A111" t="s">
        <v>50</v>
      </c>
      <c s="34" t="s">
        <v>233</v>
      </c>
      <c s="34" t="s">
        <v>849</v>
      </c>
      <c s="35" t="s">
        <v>59</v>
      </c>
      <c s="6" t="s">
        <v>850</v>
      </c>
      <c s="36" t="s">
        <v>851</v>
      </c>
      <c s="37">
        <v>8</v>
      </c>
      <c s="36">
        <v>0.00014</v>
      </c>
      <c s="36">
        <f>ROUND(G111*H111,6)</f>
      </c>
      <c r="L111" s="38">
        <v>0</v>
      </c>
      <c s="32">
        <f>ROUND(ROUND(L111,2)*ROUND(G111,3),2)</f>
      </c>
      <c s="36" t="s">
        <v>314</v>
      </c>
      <c>
        <f>(M111*21)/100</f>
      </c>
      <c t="s">
        <v>28</v>
      </c>
    </row>
    <row r="112" spans="1:5" ht="12.75">
      <c r="A112" s="35" t="s">
        <v>56</v>
      </c>
      <c r="E112" s="39" t="s">
        <v>852</v>
      </c>
    </row>
    <row r="113" spans="1:5" ht="12.75">
      <c r="A113" s="35" t="s">
        <v>58</v>
      </c>
      <c r="E113" s="40" t="s">
        <v>2675</v>
      </c>
    </row>
    <row r="114" spans="1:5" ht="12.75">
      <c r="A114" t="s">
        <v>60</v>
      </c>
      <c r="E114" s="39" t="s">
        <v>59</v>
      </c>
    </row>
    <row r="115" spans="1:16" ht="25.5">
      <c r="A115" t="s">
        <v>50</v>
      </c>
      <c s="34" t="s">
        <v>236</v>
      </c>
      <c s="34" t="s">
        <v>856</v>
      </c>
      <c s="35" t="s">
        <v>59</v>
      </c>
      <c s="6" t="s">
        <v>857</v>
      </c>
      <c s="36" t="s">
        <v>851</v>
      </c>
      <c s="37">
        <v>10</v>
      </c>
      <c s="36">
        <v>0.00015</v>
      </c>
      <c s="36">
        <f>ROUND(G115*H115,6)</f>
      </c>
      <c r="L115" s="38">
        <v>0</v>
      </c>
      <c s="32">
        <f>ROUND(ROUND(L115,2)*ROUND(G115,3),2)</f>
      </c>
      <c s="36" t="s">
        <v>314</v>
      </c>
      <c>
        <f>(M115*21)/100</f>
      </c>
      <c t="s">
        <v>28</v>
      </c>
    </row>
    <row r="116" spans="1:5" ht="12.75">
      <c r="A116" s="35" t="s">
        <v>56</v>
      </c>
      <c r="E116" s="39" t="s">
        <v>858</v>
      </c>
    </row>
    <row r="117" spans="1:5" ht="12.75">
      <c r="A117" s="35" t="s">
        <v>58</v>
      </c>
      <c r="E117" s="40" t="s">
        <v>2676</v>
      </c>
    </row>
    <row r="118" spans="1:5" ht="12.75">
      <c r="A118" t="s">
        <v>60</v>
      </c>
      <c r="E118" s="39" t="s">
        <v>59</v>
      </c>
    </row>
    <row r="119" spans="1:16" ht="12.75">
      <c r="A119" t="s">
        <v>50</v>
      </c>
      <c s="34" t="s">
        <v>242</v>
      </c>
      <c s="34" t="s">
        <v>872</v>
      </c>
      <c s="35" t="s">
        <v>59</v>
      </c>
      <c s="6" t="s">
        <v>873</v>
      </c>
      <c s="36" t="s">
        <v>54</v>
      </c>
      <c s="37">
        <v>1.824</v>
      </c>
      <c s="36">
        <v>1</v>
      </c>
      <c s="36">
        <f>ROUND(G119*H119,6)</f>
      </c>
      <c r="L119" s="38">
        <v>0</v>
      </c>
      <c s="32">
        <f>ROUND(ROUND(L119,2)*ROUND(G119,3),2)</f>
      </c>
      <c s="36" t="s">
        <v>314</v>
      </c>
      <c>
        <f>(M119*21)/100</f>
      </c>
      <c t="s">
        <v>28</v>
      </c>
    </row>
    <row r="120" spans="1:5" ht="12.75">
      <c r="A120" s="35" t="s">
        <v>56</v>
      </c>
      <c r="E120" s="39" t="s">
        <v>59</v>
      </c>
    </row>
    <row r="121" spans="1:5" ht="25.5">
      <c r="A121" s="35" t="s">
        <v>58</v>
      </c>
      <c r="E121" s="40" t="s">
        <v>2677</v>
      </c>
    </row>
    <row r="122" spans="1:5" ht="12.75">
      <c r="A122" t="s">
        <v>60</v>
      </c>
      <c r="E122" s="39" t="s">
        <v>59</v>
      </c>
    </row>
    <row r="123" spans="1:13" ht="12.75">
      <c r="A123" t="s">
        <v>47</v>
      </c>
      <c r="C123" s="31" t="s">
        <v>1809</v>
      </c>
      <c r="E123" s="33" t="s">
        <v>2678</v>
      </c>
      <c r="J123" s="32">
        <f>0</f>
      </c>
      <c s="32">
        <f>0</f>
      </c>
      <c s="32">
        <f>0+L124</f>
      </c>
      <c s="32">
        <f>0+M124</f>
      </c>
    </row>
    <row r="124" spans="1:16" ht="25.5">
      <c r="A124" t="s">
        <v>50</v>
      </c>
      <c s="34" t="s">
        <v>490</v>
      </c>
      <c s="34" t="s">
        <v>2679</v>
      </c>
      <c s="35" t="s">
        <v>59</v>
      </c>
      <c s="6" t="s">
        <v>2680</v>
      </c>
      <c s="36" t="s">
        <v>98</v>
      </c>
      <c s="37">
        <v>2</v>
      </c>
      <c s="36">
        <v>0.00118</v>
      </c>
      <c s="36">
        <f>ROUND(G124*H124,6)</f>
      </c>
      <c r="L124" s="38">
        <v>0</v>
      </c>
      <c s="32">
        <f>ROUND(ROUND(L124,2)*ROUND(G124,3),2)</f>
      </c>
      <c s="36" t="s">
        <v>314</v>
      </c>
      <c>
        <f>(M124*21)/100</f>
      </c>
      <c t="s">
        <v>28</v>
      </c>
    </row>
    <row r="125" spans="1:5" ht="12.75">
      <c r="A125" s="35" t="s">
        <v>56</v>
      </c>
      <c r="E125" s="39" t="s">
        <v>2681</v>
      </c>
    </row>
    <row r="126" spans="1:5" ht="12.75">
      <c r="A126" s="35" t="s">
        <v>58</v>
      </c>
      <c r="E126" s="40" t="s">
        <v>59</v>
      </c>
    </row>
    <row r="127" spans="1:5" ht="12.75">
      <c r="A127" t="s">
        <v>60</v>
      </c>
      <c r="E127" s="39" t="s">
        <v>2682</v>
      </c>
    </row>
    <row r="128" spans="1:13" ht="12.75">
      <c r="A128" t="s">
        <v>47</v>
      </c>
      <c r="C128" s="31" t="s">
        <v>79</v>
      </c>
      <c r="E128" s="33" t="s">
        <v>149</v>
      </c>
      <c r="J128" s="32">
        <f>0</f>
      </c>
      <c s="32">
        <f>0</f>
      </c>
      <c s="32">
        <f>0+L129</f>
      </c>
      <c s="32">
        <f>0+M129</f>
      </c>
    </row>
    <row r="129" spans="1:16" ht="25.5">
      <c r="A129" t="s">
        <v>50</v>
      </c>
      <c s="34" t="s">
        <v>249</v>
      </c>
      <c s="34" t="s">
        <v>408</v>
      </c>
      <c s="35" t="s">
        <v>59</v>
      </c>
      <c s="6" t="s">
        <v>2683</v>
      </c>
      <c s="36" t="s">
        <v>173</v>
      </c>
      <c s="37">
        <v>216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314</v>
      </c>
      <c>
        <f>(M129*21)/100</f>
      </c>
      <c t="s">
        <v>28</v>
      </c>
    </row>
    <row r="130" spans="1:5" ht="12.75">
      <c r="A130" s="35" t="s">
        <v>56</v>
      </c>
      <c r="E130" s="39" t="s">
        <v>2684</v>
      </c>
    </row>
    <row r="131" spans="1:5" ht="12.75">
      <c r="A131" s="35" t="s">
        <v>58</v>
      </c>
      <c r="E131" s="40" t="s">
        <v>2685</v>
      </c>
    </row>
    <row r="132" spans="1:5" ht="12.75">
      <c r="A132" t="s">
        <v>60</v>
      </c>
      <c r="E132" s="39" t="s">
        <v>59</v>
      </c>
    </row>
    <row r="133" spans="1:13" ht="12.75">
      <c r="A133" t="s">
        <v>47</v>
      </c>
      <c r="C133" s="31" t="s">
        <v>81</v>
      </c>
      <c r="E133" s="33" t="s">
        <v>418</v>
      </c>
      <c r="J133" s="32">
        <f>0</f>
      </c>
      <c s="32">
        <f>0</f>
      </c>
      <c s="32">
        <f>0+L134+L138+L142</f>
      </c>
      <c s="32">
        <f>0+M134+M138+M142</f>
      </c>
    </row>
    <row r="134" spans="1:16" ht="25.5">
      <c r="A134" t="s">
        <v>50</v>
      </c>
      <c s="34" t="s">
        <v>253</v>
      </c>
      <c s="34" t="s">
        <v>2686</v>
      </c>
      <c s="35" t="s">
        <v>59</v>
      </c>
      <c s="6" t="s">
        <v>2687</v>
      </c>
      <c s="36" t="s">
        <v>84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314</v>
      </c>
      <c>
        <f>(M134*21)/100</f>
      </c>
      <c t="s">
        <v>28</v>
      </c>
    </row>
    <row r="135" spans="1:5" ht="12.75">
      <c r="A135" s="35" t="s">
        <v>56</v>
      </c>
      <c r="E135" s="39" t="s">
        <v>2688</v>
      </c>
    </row>
    <row r="136" spans="1:5" ht="12.75">
      <c r="A136" s="35" t="s">
        <v>58</v>
      </c>
      <c r="E136" s="40" t="s">
        <v>2689</v>
      </c>
    </row>
    <row r="137" spans="1:5" ht="12.75">
      <c r="A137" t="s">
        <v>60</v>
      </c>
      <c r="E137" s="39" t="s">
        <v>59</v>
      </c>
    </row>
    <row r="138" spans="1:16" ht="25.5">
      <c r="A138" t="s">
        <v>50</v>
      </c>
      <c s="34" t="s">
        <v>257</v>
      </c>
      <c s="34" t="s">
        <v>2690</v>
      </c>
      <c s="35" t="s">
        <v>59</v>
      </c>
      <c s="6" t="s">
        <v>2691</v>
      </c>
      <c s="36" t="s">
        <v>98</v>
      </c>
      <c s="37">
        <v>1</v>
      </c>
      <c s="36">
        <v>0.00989</v>
      </c>
      <c s="36">
        <f>ROUND(G138*H138,6)</f>
      </c>
      <c r="L138" s="38">
        <v>0</v>
      </c>
      <c s="32">
        <f>ROUND(ROUND(L138,2)*ROUND(G138,3),2)</f>
      </c>
      <c s="36" t="s">
        <v>314</v>
      </c>
      <c>
        <f>(M138*21)/100</f>
      </c>
      <c t="s">
        <v>28</v>
      </c>
    </row>
    <row r="139" spans="1:5" ht="12.75">
      <c r="A139" s="35" t="s">
        <v>56</v>
      </c>
      <c r="E139" s="39" t="s">
        <v>2692</v>
      </c>
    </row>
    <row r="140" spans="1:5" ht="12.75">
      <c r="A140" s="35" t="s">
        <v>58</v>
      </c>
      <c r="E140" s="40" t="s">
        <v>2693</v>
      </c>
    </row>
    <row r="141" spans="1:5" ht="12.75">
      <c r="A141" t="s">
        <v>60</v>
      </c>
      <c r="E141" s="39" t="s">
        <v>59</v>
      </c>
    </row>
    <row r="142" spans="1:16" ht="12.75">
      <c r="A142" t="s">
        <v>50</v>
      </c>
      <c s="34" t="s">
        <v>260</v>
      </c>
      <c s="34" t="s">
        <v>2694</v>
      </c>
      <c s="35" t="s">
        <v>59</v>
      </c>
      <c s="6" t="s">
        <v>2695</v>
      </c>
      <c s="36" t="s">
        <v>98</v>
      </c>
      <c s="37">
        <v>1</v>
      </c>
      <c s="36">
        <v>1.054</v>
      </c>
      <c s="36">
        <f>ROUND(G142*H142,6)</f>
      </c>
      <c r="L142" s="38">
        <v>0</v>
      </c>
      <c s="32">
        <f>ROUND(ROUND(L142,2)*ROUND(G142,3),2)</f>
      </c>
      <c s="36" t="s">
        <v>314</v>
      </c>
      <c>
        <f>(M142*21)/100</f>
      </c>
      <c t="s">
        <v>28</v>
      </c>
    </row>
    <row r="143" spans="1:5" ht="12.75">
      <c r="A143" s="35" t="s">
        <v>56</v>
      </c>
      <c r="E143" s="39" t="s">
        <v>59</v>
      </c>
    </row>
    <row r="144" spans="1:5" ht="12.75">
      <c r="A144" s="35" t="s">
        <v>58</v>
      </c>
      <c r="E144" s="40" t="s">
        <v>59</v>
      </c>
    </row>
    <row r="145" spans="1:5" ht="12.75">
      <c r="A145" t="s">
        <v>60</v>
      </c>
      <c r="E145" s="39" t="s">
        <v>59</v>
      </c>
    </row>
    <row r="146" spans="1:13" ht="12.75">
      <c r="A146" t="s">
        <v>47</v>
      </c>
      <c r="C146" s="31" t="s">
        <v>87</v>
      </c>
      <c r="E146" s="33" t="s">
        <v>965</v>
      </c>
      <c r="J146" s="32">
        <f>0</f>
      </c>
      <c s="32">
        <f>0</f>
      </c>
      <c s="32">
        <f>0+L147+L151+L155+L159+L163+L167+L171+L175</f>
      </c>
      <c s="32">
        <f>0+M147+M151+M155+M159+M163+M167+M171+M175</f>
      </c>
    </row>
    <row r="147" spans="1:16" ht="25.5">
      <c r="A147" t="s">
        <v>50</v>
      </c>
      <c s="34" t="s">
        <v>264</v>
      </c>
      <c s="34" t="s">
        <v>2696</v>
      </c>
      <c s="35" t="s">
        <v>59</v>
      </c>
      <c s="6" t="s">
        <v>2697</v>
      </c>
      <c s="36" t="s">
        <v>98</v>
      </c>
      <c s="37">
        <v>5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314</v>
      </c>
      <c>
        <f>(M147*21)/100</f>
      </c>
      <c t="s">
        <v>28</v>
      </c>
    </row>
    <row r="148" spans="1:5" ht="12.75">
      <c r="A148" s="35" t="s">
        <v>56</v>
      </c>
      <c r="E148" s="39" t="s">
        <v>2698</v>
      </c>
    </row>
    <row r="149" spans="1:5" ht="63.75">
      <c r="A149" s="35" t="s">
        <v>58</v>
      </c>
      <c r="E149" s="40" t="s">
        <v>2699</v>
      </c>
    </row>
    <row r="150" spans="1:5" ht="12.75">
      <c r="A150" t="s">
        <v>60</v>
      </c>
      <c r="E150" s="39" t="s">
        <v>59</v>
      </c>
    </row>
    <row r="151" spans="1:16" ht="25.5">
      <c r="A151" t="s">
        <v>50</v>
      </c>
      <c s="34" t="s">
        <v>269</v>
      </c>
      <c s="34" t="s">
        <v>2700</v>
      </c>
      <c s="35" t="s">
        <v>59</v>
      </c>
      <c s="6" t="s">
        <v>2701</v>
      </c>
      <c s="36" t="s">
        <v>98</v>
      </c>
      <c s="37">
        <v>3600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314</v>
      </c>
      <c>
        <f>(M151*21)/100</f>
      </c>
      <c t="s">
        <v>28</v>
      </c>
    </row>
    <row r="152" spans="1:5" ht="12.75">
      <c r="A152" s="35" t="s">
        <v>56</v>
      </c>
      <c r="E152" s="39" t="s">
        <v>2702</v>
      </c>
    </row>
    <row r="153" spans="1:5" ht="12.75">
      <c r="A153" s="35" t="s">
        <v>58</v>
      </c>
      <c r="E153" s="40" t="s">
        <v>2703</v>
      </c>
    </row>
    <row r="154" spans="1:5" ht="12.75">
      <c r="A154" t="s">
        <v>60</v>
      </c>
      <c r="E154" s="39" t="s">
        <v>59</v>
      </c>
    </row>
    <row r="155" spans="1:16" ht="25.5">
      <c r="A155" t="s">
        <v>50</v>
      </c>
      <c s="34" t="s">
        <v>272</v>
      </c>
      <c s="34" t="s">
        <v>433</v>
      </c>
      <c s="35" t="s">
        <v>59</v>
      </c>
      <c s="6" t="s">
        <v>434</v>
      </c>
      <c s="36" t="s">
        <v>173</v>
      </c>
      <c s="37">
        <v>216</v>
      </c>
      <c s="36">
        <v>0.00035</v>
      </c>
      <c s="36">
        <f>ROUND(G155*H155,6)</f>
      </c>
      <c r="L155" s="38">
        <v>0</v>
      </c>
      <c s="32">
        <f>ROUND(ROUND(L155,2)*ROUND(G155,3),2)</f>
      </c>
      <c s="36" t="s">
        <v>314</v>
      </c>
      <c>
        <f>(M155*21)/100</f>
      </c>
      <c t="s">
        <v>28</v>
      </c>
    </row>
    <row r="156" spans="1:5" ht="12.75">
      <c r="A156" s="35" t="s">
        <v>56</v>
      </c>
      <c r="E156" s="39" t="s">
        <v>1133</v>
      </c>
    </row>
    <row r="157" spans="1:5" ht="12.75">
      <c r="A157" s="35" t="s">
        <v>58</v>
      </c>
      <c r="E157" s="40" t="s">
        <v>2685</v>
      </c>
    </row>
    <row r="158" spans="1:5" ht="12.75">
      <c r="A158" t="s">
        <v>60</v>
      </c>
      <c r="E158" s="39" t="s">
        <v>59</v>
      </c>
    </row>
    <row r="159" spans="1:16" ht="12.75">
      <c r="A159" t="s">
        <v>50</v>
      </c>
      <c s="34" t="s">
        <v>275</v>
      </c>
      <c s="34" t="s">
        <v>438</v>
      </c>
      <c s="35" t="s">
        <v>59</v>
      </c>
      <c s="6" t="s">
        <v>439</v>
      </c>
      <c s="36" t="s">
        <v>173</v>
      </c>
      <c s="37">
        <v>216</v>
      </c>
      <c s="36">
        <v>0.00036</v>
      </c>
      <c s="36">
        <f>ROUND(G159*H159,6)</f>
      </c>
      <c r="L159" s="38">
        <v>0</v>
      </c>
      <c s="32">
        <f>ROUND(ROUND(L159,2)*ROUND(G159,3),2)</f>
      </c>
      <c s="36" t="s">
        <v>314</v>
      </c>
      <c>
        <f>(M159*21)/100</f>
      </c>
      <c t="s">
        <v>28</v>
      </c>
    </row>
    <row r="160" spans="1:5" ht="12.75">
      <c r="A160" s="35" t="s">
        <v>56</v>
      </c>
      <c r="E160" s="39" t="s">
        <v>967</v>
      </c>
    </row>
    <row r="161" spans="1:5" ht="12.75">
      <c r="A161" s="35" t="s">
        <v>58</v>
      </c>
      <c r="E161" s="40" t="s">
        <v>2704</v>
      </c>
    </row>
    <row r="162" spans="1:5" ht="12.75">
      <c r="A162" t="s">
        <v>60</v>
      </c>
      <c r="E162" s="39" t="s">
        <v>59</v>
      </c>
    </row>
    <row r="163" spans="1:16" ht="25.5">
      <c r="A163" t="s">
        <v>50</v>
      </c>
      <c s="34" t="s">
        <v>278</v>
      </c>
      <c s="34" t="s">
        <v>2705</v>
      </c>
      <c s="35" t="s">
        <v>59</v>
      </c>
      <c s="6" t="s">
        <v>2706</v>
      </c>
      <c s="36" t="s">
        <v>93</v>
      </c>
      <c s="37">
        <v>38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314</v>
      </c>
      <c>
        <f>(M163*21)/100</f>
      </c>
      <c t="s">
        <v>28</v>
      </c>
    </row>
    <row r="164" spans="1:5" ht="12.75">
      <c r="A164" s="35" t="s">
        <v>56</v>
      </c>
      <c r="E164" s="39" t="s">
        <v>2707</v>
      </c>
    </row>
    <row r="165" spans="1:5" ht="12.75">
      <c r="A165" s="35" t="s">
        <v>58</v>
      </c>
      <c r="E165" s="40" t="s">
        <v>2708</v>
      </c>
    </row>
    <row r="166" spans="1:5" ht="12.75">
      <c r="A166" t="s">
        <v>60</v>
      </c>
      <c r="E166" s="39" t="s">
        <v>59</v>
      </c>
    </row>
    <row r="167" spans="1:16" ht="12.75">
      <c r="A167" t="s">
        <v>50</v>
      </c>
      <c s="34" t="s">
        <v>283</v>
      </c>
      <c s="34" t="s">
        <v>2709</v>
      </c>
      <c s="35" t="s">
        <v>59</v>
      </c>
      <c s="6" t="s">
        <v>2710</v>
      </c>
      <c s="36" t="s">
        <v>84</v>
      </c>
      <c s="37">
        <v>3.84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314</v>
      </c>
      <c>
        <f>(M167*21)/100</f>
      </c>
      <c t="s">
        <v>28</v>
      </c>
    </row>
    <row r="168" spans="1:5" ht="12.75">
      <c r="A168" s="35" t="s">
        <v>56</v>
      </c>
      <c r="E168" s="39" t="s">
        <v>2711</v>
      </c>
    </row>
    <row r="169" spans="1:5" ht="12.75">
      <c r="A169" s="35" t="s">
        <v>58</v>
      </c>
      <c r="E169" s="40" t="s">
        <v>2712</v>
      </c>
    </row>
    <row r="170" spans="1:5" ht="12.75">
      <c r="A170" t="s">
        <v>60</v>
      </c>
      <c r="E170" s="39" t="s">
        <v>2713</v>
      </c>
    </row>
    <row r="171" spans="1:16" ht="25.5">
      <c r="A171" t="s">
        <v>50</v>
      </c>
      <c s="34" t="s">
        <v>291</v>
      </c>
      <c s="34" t="s">
        <v>2714</v>
      </c>
      <c s="35" t="s">
        <v>59</v>
      </c>
      <c s="6" t="s">
        <v>2715</v>
      </c>
      <c s="36" t="s">
        <v>505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55</v>
      </c>
      <c>
        <f>(M171*21)/100</f>
      </c>
      <c t="s">
        <v>28</v>
      </c>
    </row>
    <row r="172" spans="1:5" ht="12.75">
      <c r="A172" s="35" t="s">
        <v>56</v>
      </c>
      <c r="E172" s="39" t="s">
        <v>59</v>
      </c>
    </row>
    <row r="173" spans="1:5" ht="12.75">
      <c r="A173" s="35" t="s">
        <v>58</v>
      </c>
      <c r="E173" s="40" t="s">
        <v>59</v>
      </c>
    </row>
    <row r="174" spans="1:5" ht="12.75">
      <c r="A174" t="s">
        <v>60</v>
      </c>
      <c r="E174" s="39" t="s">
        <v>59</v>
      </c>
    </row>
    <row r="175" spans="1:16" ht="12.75">
      <c r="A175" t="s">
        <v>50</v>
      </c>
      <c s="34" t="s">
        <v>294</v>
      </c>
      <c s="34" t="s">
        <v>2716</v>
      </c>
      <c s="35" t="s">
        <v>59</v>
      </c>
      <c s="6" t="s">
        <v>2717</v>
      </c>
      <c s="36" t="s">
        <v>98</v>
      </c>
      <c s="37">
        <v>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55</v>
      </c>
      <c>
        <f>(M175*21)/100</f>
      </c>
      <c t="s">
        <v>28</v>
      </c>
    </row>
    <row r="176" spans="1:5" ht="12.75">
      <c r="A176" s="35" t="s">
        <v>56</v>
      </c>
      <c r="E176" s="39" t="s">
        <v>59</v>
      </c>
    </row>
    <row r="177" spans="1:5" ht="12.75">
      <c r="A177" s="35" t="s">
        <v>58</v>
      </c>
      <c r="E177" s="40" t="s">
        <v>59</v>
      </c>
    </row>
    <row r="178" spans="1:5" ht="12.75">
      <c r="A178" t="s">
        <v>60</v>
      </c>
      <c r="E178" s="39" t="s">
        <v>59</v>
      </c>
    </row>
    <row r="179" spans="1:13" ht="12.75">
      <c r="A179" t="s">
        <v>47</v>
      </c>
      <c r="C179" s="31" t="s">
        <v>474</v>
      </c>
      <c r="E179" s="33" t="s">
        <v>475</v>
      </c>
      <c r="J179" s="32">
        <f>0</f>
      </c>
      <c s="32">
        <f>0</f>
      </c>
      <c s="32">
        <f>0+L180+L184</f>
      </c>
      <c s="32">
        <f>0+M180+M184</f>
      </c>
    </row>
    <row r="180" spans="1:16" ht="25.5">
      <c r="A180" t="s">
        <v>50</v>
      </c>
      <c s="34" t="s">
        <v>297</v>
      </c>
      <c s="34" t="s">
        <v>63</v>
      </c>
      <c s="35" t="s">
        <v>64</v>
      </c>
      <c s="6" t="s">
        <v>1053</v>
      </c>
      <c s="36" t="s">
        <v>54</v>
      </c>
      <c s="37">
        <v>1.92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55</v>
      </c>
      <c>
        <f>(M180*21)/100</f>
      </c>
      <c t="s">
        <v>28</v>
      </c>
    </row>
    <row r="181" spans="1:5" ht="25.5">
      <c r="A181" s="35" t="s">
        <v>56</v>
      </c>
      <c r="E181" s="39" t="s">
        <v>744</v>
      </c>
    </row>
    <row r="182" spans="1:5" ht="12.75">
      <c r="A182" s="35" t="s">
        <v>58</v>
      </c>
      <c r="E182" s="40" t="s">
        <v>2718</v>
      </c>
    </row>
    <row r="183" spans="1:5" ht="12.75">
      <c r="A183" t="s">
        <v>60</v>
      </c>
      <c r="E183" s="39" t="s">
        <v>59</v>
      </c>
    </row>
    <row r="184" spans="1:16" ht="25.5">
      <c r="A184" t="s">
        <v>50</v>
      </c>
      <c s="34" t="s">
        <v>480</v>
      </c>
      <c s="34" t="s">
        <v>366</v>
      </c>
      <c s="35" t="s">
        <v>367</v>
      </c>
      <c s="6" t="s">
        <v>368</v>
      </c>
      <c s="36" t="s">
        <v>54</v>
      </c>
      <c s="37">
        <v>13.286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55</v>
      </c>
      <c>
        <f>(M184*21)/100</f>
      </c>
      <c t="s">
        <v>28</v>
      </c>
    </row>
    <row r="185" spans="1:5" ht="25.5">
      <c r="A185" s="35" t="s">
        <v>56</v>
      </c>
      <c r="E185" s="39" t="s">
        <v>744</v>
      </c>
    </row>
    <row r="186" spans="1:5" ht="25.5">
      <c r="A186" s="35" t="s">
        <v>58</v>
      </c>
      <c r="E186" s="40" t="s">
        <v>2719</v>
      </c>
    </row>
    <row r="187" spans="1:5" ht="12.75">
      <c r="A187" t="s">
        <v>60</v>
      </c>
      <c r="E187" s="39" t="s">
        <v>59</v>
      </c>
    </row>
    <row r="188" spans="1:13" ht="12.75">
      <c r="A188" t="s">
        <v>47</v>
      </c>
      <c r="C188" s="31" t="s">
        <v>482</v>
      </c>
      <c r="E188" s="33" t="s">
        <v>483</v>
      </c>
      <c r="J188" s="32">
        <f>0</f>
      </c>
      <c s="32">
        <f>0</f>
      </c>
      <c s="32">
        <f>0+L189</f>
      </c>
      <c s="32">
        <f>0+M189</f>
      </c>
    </row>
    <row r="189" spans="1:16" ht="12.75">
      <c r="A189" t="s">
        <v>50</v>
      </c>
      <c s="34" t="s">
        <v>484</v>
      </c>
      <c s="34" t="s">
        <v>586</v>
      </c>
      <c s="35" t="s">
        <v>59</v>
      </c>
      <c s="6" t="s">
        <v>587</v>
      </c>
      <c s="36" t="s">
        <v>54</v>
      </c>
      <c s="37">
        <v>21.996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314</v>
      </c>
      <c>
        <f>(M189*21)/100</f>
      </c>
      <c t="s">
        <v>28</v>
      </c>
    </row>
    <row r="190" spans="1:5" ht="12.75">
      <c r="A190" s="35" t="s">
        <v>56</v>
      </c>
      <c r="E190" s="39" t="s">
        <v>588</v>
      </c>
    </row>
    <row r="191" spans="1:5" ht="12.75">
      <c r="A191" s="35" t="s">
        <v>58</v>
      </c>
      <c r="E191" s="40" t="s">
        <v>59</v>
      </c>
    </row>
    <row r="192" spans="1:5" ht="12.75">
      <c r="A192" t="s">
        <v>60</v>
      </c>
      <c r="E192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T1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2555</v>
      </c>
      <c s="41">
        <f>Rekapitulace!C39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2555</v>
      </c>
      <c r="E4" s="26" t="s">
        <v>2556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COUNTIFS(L8:L139,"=0",A8:A139,"P")+COUNTIFS(L8:L139,"",A8:A139,"P")+SUM(Q8:Q139)</f>
      </c>
    </row>
    <row r="8" spans="1:13" ht="25.5">
      <c r="A8" t="s">
        <v>45</v>
      </c>
      <c r="C8" s="28" t="s">
        <v>2722</v>
      </c>
      <c r="E8" s="30" t="s">
        <v>2721</v>
      </c>
      <c r="J8" s="29">
        <f>0+J9+J66+J79+J92+J125+J138</f>
      </c>
      <c s="29">
        <f>0+K9+K66+K79+K92+K125+K138</f>
      </c>
      <c s="29">
        <f>0+L9+L66+L79+L92+L125+L138</f>
      </c>
      <c s="29">
        <f>0+M9+M66+M79+M92+M125+M138</f>
      </c>
    </row>
    <row r="9" spans="1:13" ht="12.75">
      <c r="A9" t="s">
        <v>47</v>
      </c>
      <c r="C9" s="31" t="s">
        <v>123</v>
      </c>
      <c r="E9" s="33" t="s">
        <v>545</v>
      </c>
      <c r="J9" s="32">
        <f>0</f>
      </c>
      <c s="32">
        <f>0</f>
      </c>
      <c s="32">
        <f>0+L10+L14+L18+L22+L26+L30+L34+L38+L42+L46+L50+L54+L58+L62</f>
      </c>
      <c s="32">
        <f>0+M10+M14+M18+M22+M26+M30+M34+M38+M42+M46+M50+M54+M58+M62</f>
      </c>
    </row>
    <row r="10" spans="1:16" ht="25.5">
      <c r="A10" t="s">
        <v>50</v>
      </c>
      <c s="34" t="s">
        <v>123</v>
      </c>
      <c s="34" t="s">
        <v>332</v>
      </c>
      <c s="35" t="s">
        <v>59</v>
      </c>
      <c s="6" t="s">
        <v>328</v>
      </c>
      <c s="36" t="s">
        <v>173</v>
      </c>
      <c s="37">
        <v>740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314</v>
      </c>
      <c>
        <f>(M10*21)/100</f>
      </c>
      <c t="s">
        <v>28</v>
      </c>
    </row>
    <row r="11" spans="1:5" ht="12.75">
      <c r="A11" s="35" t="s">
        <v>56</v>
      </c>
      <c r="E11" s="39" t="s">
        <v>2723</v>
      </c>
    </row>
    <row r="12" spans="1:5" ht="12.75">
      <c r="A12" s="35" t="s">
        <v>58</v>
      </c>
      <c r="E12" s="40" t="s">
        <v>2724</v>
      </c>
    </row>
    <row r="13" spans="1:5" ht="12.75">
      <c r="A13" t="s">
        <v>60</v>
      </c>
      <c r="E13" s="39" t="s">
        <v>2725</v>
      </c>
    </row>
    <row r="14" spans="1:16" ht="25.5">
      <c r="A14" t="s">
        <v>50</v>
      </c>
      <c s="34" t="s">
        <v>28</v>
      </c>
      <c s="34" t="s">
        <v>336</v>
      </c>
      <c s="35" t="s">
        <v>59</v>
      </c>
      <c s="6" t="s">
        <v>337</v>
      </c>
      <c s="36" t="s">
        <v>173</v>
      </c>
      <c s="37">
        <v>740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314</v>
      </c>
      <c>
        <f>(M14*21)/100</f>
      </c>
      <c t="s">
        <v>28</v>
      </c>
    </row>
    <row r="15" spans="1:5" ht="12.75">
      <c r="A15" s="35" t="s">
        <v>56</v>
      </c>
      <c r="E15" s="39" t="s">
        <v>1160</v>
      </c>
    </row>
    <row r="16" spans="1:5" ht="12.75">
      <c r="A16" s="35" t="s">
        <v>58</v>
      </c>
      <c r="E16" s="40" t="s">
        <v>2726</v>
      </c>
    </row>
    <row r="17" spans="1:5" ht="12.75">
      <c r="A17" t="s">
        <v>60</v>
      </c>
      <c r="E17" s="39" t="s">
        <v>2725</v>
      </c>
    </row>
    <row r="18" spans="1:16" ht="25.5">
      <c r="A18" t="s">
        <v>50</v>
      </c>
      <c s="34" t="s">
        <v>26</v>
      </c>
      <c s="34" t="s">
        <v>340</v>
      </c>
      <c s="35" t="s">
        <v>59</v>
      </c>
      <c s="6" t="s">
        <v>341</v>
      </c>
      <c s="36" t="s">
        <v>173</v>
      </c>
      <c s="37">
        <v>740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314</v>
      </c>
      <c>
        <f>(M18*21)/100</f>
      </c>
      <c t="s">
        <v>28</v>
      </c>
    </row>
    <row r="19" spans="1:5" ht="12.75">
      <c r="A19" s="35" t="s">
        <v>56</v>
      </c>
      <c r="E19" s="39" t="s">
        <v>1161</v>
      </c>
    </row>
    <row r="20" spans="1:5" ht="12.75">
      <c r="A20" s="35" t="s">
        <v>58</v>
      </c>
      <c r="E20" s="40" t="s">
        <v>2726</v>
      </c>
    </row>
    <row r="21" spans="1:5" ht="12.75">
      <c r="A21" t="s">
        <v>60</v>
      </c>
      <c r="E21" s="39" t="s">
        <v>2727</v>
      </c>
    </row>
    <row r="22" spans="1:16" ht="12.75">
      <c r="A22" t="s">
        <v>50</v>
      </c>
      <c s="34" t="s">
        <v>160</v>
      </c>
      <c s="34" t="s">
        <v>2728</v>
      </c>
      <c s="35" t="s">
        <v>59</v>
      </c>
      <c s="6" t="s">
        <v>2729</v>
      </c>
      <c s="36" t="s">
        <v>173</v>
      </c>
      <c s="37">
        <v>1271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314</v>
      </c>
      <c>
        <f>(M22*21)/100</f>
      </c>
      <c t="s">
        <v>28</v>
      </c>
    </row>
    <row r="23" spans="1:5" ht="12.75">
      <c r="A23" s="35" t="s">
        <v>56</v>
      </c>
      <c r="E23" s="39" t="s">
        <v>2730</v>
      </c>
    </row>
    <row r="24" spans="1:5" ht="12.75">
      <c r="A24" s="35" t="s">
        <v>58</v>
      </c>
      <c r="E24" s="40" t="s">
        <v>2731</v>
      </c>
    </row>
    <row r="25" spans="1:5" ht="12.75">
      <c r="A25" t="s">
        <v>60</v>
      </c>
      <c r="E25" s="39" t="s">
        <v>59</v>
      </c>
    </row>
    <row r="26" spans="1:16" ht="12.75">
      <c r="A26" t="s">
        <v>50</v>
      </c>
      <c s="34" t="s">
        <v>79</v>
      </c>
      <c s="34" t="s">
        <v>2732</v>
      </c>
      <c s="35" t="s">
        <v>59</v>
      </c>
      <c s="6" t="s">
        <v>2733</v>
      </c>
      <c s="36" t="s">
        <v>173</v>
      </c>
      <c s="37">
        <v>2710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314</v>
      </c>
      <c>
        <f>(M26*21)/100</f>
      </c>
      <c t="s">
        <v>28</v>
      </c>
    </row>
    <row r="27" spans="1:5" ht="12.75">
      <c r="A27" s="35" t="s">
        <v>56</v>
      </c>
      <c r="E27" s="39" t="s">
        <v>2734</v>
      </c>
    </row>
    <row r="28" spans="1:5" ht="12.75">
      <c r="A28" s="35" t="s">
        <v>58</v>
      </c>
      <c r="E28" s="40" t="s">
        <v>2735</v>
      </c>
    </row>
    <row r="29" spans="1:5" ht="12.75">
      <c r="A29" t="s">
        <v>60</v>
      </c>
      <c r="E29" s="39" t="s">
        <v>59</v>
      </c>
    </row>
    <row r="30" spans="1:16" ht="25.5">
      <c r="A30" t="s">
        <v>50</v>
      </c>
      <c s="34" t="s">
        <v>27</v>
      </c>
      <c s="34" t="s">
        <v>2736</v>
      </c>
      <c s="35" t="s">
        <v>59</v>
      </c>
      <c s="6" t="s">
        <v>2737</v>
      </c>
      <c s="36" t="s">
        <v>84</v>
      </c>
      <c s="37">
        <v>9.36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314</v>
      </c>
      <c>
        <f>(M30*21)/100</f>
      </c>
      <c t="s">
        <v>28</v>
      </c>
    </row>
    <row r="31" spans="1:5" ht="12.75">
      <c r="A31" s="35" t="s">
        <v>56</v>
      </c>
      <c r="E31" s="39" t="s">
        <v>2738</v>
      </c>
    </row>
    <row r="32" spans="1:5" ht="12.75">
      <c r="A32" s="35" t="s">
        <v>58</v>
      </c>
      <c r="E32" s="40" t="s">
        <v>2739</v>
      </c>
    </row>
    <row r="33" spans="1:5" ht="12.75">
      <c r="A33" t="s">
        <v>60</v>
      </c>
      <c r="E33" s="39" t="s">
        <v>2569</v>
      </c>
    </row>
    <row r="34" spans="1:16" ht="25.5">
      <c r="A34" t="s">
        <v>50</v>
      </c>
      <c s="34" t="s">
        <v>62</v>
      </c>
      <c s="34" t="s">
        <v>1287</v>
      </c>
      <c s="35" t="s">
        <v>59</v>
      </c>
      <c s="6" t="s">
        <v>1288</v>
      </c>
      <c s="36" t="s">
        <v>84</v>
      </c>
      <c s="37">
        <v>514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314</v>
      </c>
      <c>
        <f>(M34*21)/100</f>
      </c>
      <c t="s">
        <v>28</v>
      </c>
    </row>
    <row r="35" spans="1:5" ht="12.75">
      <c r="A35" s="35" t="s">
        <v>56</v>
      </c>
      <c r="E35" s="39" t="s">
        <v>1525</v>
      </c>
    </row>
    <row r="36" spans="1:5" ht="12.75">
      <c r="A36" s="35" t="s">
        <v>58</v>
      </c>
      <c r="E36" s="40" t="s">
        <v>2740</v>
      </c>
    </row>
    <row r="37" spans="1:5" ht="12.75">
      <c r="A37" t="s">
        <v>60</v>
      </c>
      <c r="E37" s="39" t="s">
        <v>59</v>
      </c>
    </row>
    <row r="38" spans="1:16" ht="25.5">
      <c r="A38" t="s">
        <v>50</v>
      </c>
      <c s="34" t="s">
        <v>81</v>
      </c>
      <c s="34" t="s">
        <v>1704</v>
      </c>
      <c s="35" t="s">
        <v>59</v>
      </c>
      <c s="6" t="s">
        <v>718</v>
      </c>
      <c s="36" t="s">
        <v>84</v>
      </c>
      <c s="37">
        <v>940.1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314</v>
      </c>
      <c>
        <f>(M38*21)/100</f>
      </c>
      <c t="s">
        <v>28</v>
      </c>
    </row>
    <row r="39" spans="1:5" ht="12.75">
      <c r="A39" s="35" t="s">
        <v>56</v>
      </c>
      <c r="E39" s="39" t="s">
        <v>2571</v>
      </c>
    </row>
    <row r="40" spans="1:5" ht="25.5">
      <c r="A40" s="35" t="s">
        <v>58</v>
      </c>
      <c r="E40" s="40" t="s">
        <v>2741</v>
      </c>
    </row>
    <row r="41" spans="1:5" ht="12.75">
      <c r="A41" t="s">
        <v>60</v>
      </c>
      <c r="E41" s="39" t="s">
        <v>59</v>
      </c>
    </row>
    <row r="42" spans="1:16" ht="25.5">
      <c r="A42" t="s">
        <v>50</v>
      </c>
      <c s="34" t="s">
        <v>87</v>
      </c>
      <c s="34" t="s">
        <v>1100</v>
      </c>
      <c s="35" t="s">
        <v>59</v>
      </c>
      <c s="6" t="s">
        <v>1101</v>
      </c>
      <c s="36" t="s">
        <v>84</v>
      </c>
      <c s="37">
        <v>940.1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314</v>
      </c>
      <c>
        <f>(M42*21)/100</f>
      </c>
      <c t="s">
        <v>28</v>
      </c>
    </row>
    <row r="43" spans="1:5" ht="12.75">
      <c r="A43" s="35" t="s">
        <v>56</v>
      </c>
      <c r="E43" s="39" t="s">
        <v>1102</v>
      </c>
    </row>
    <row r="44" spans="1:5" ht="25.5">
      <c r="A44" s="35" t="s">
        <v>58</v>
      </c>
      <c r="E44" s="40" t="s">
        <v>2741</v>
      </c>
    </row>
    <row r="45" spans="1:5" ht="12.75">
      <c r="A45" t="s">
        <v>60</v>
      </c>
      <c r="E45" s="39" t="s">
        <v>59</v>
      </c>
    </row>
    <row r="46" spans="1:16" ht="25.5">
      <c r="A46" t="s">
        <v>50</v>
      </c>
      <c s="34" t="s">
        <v>67</v>
      </c>
      <c s="34" t="s">
        <v>1105</v>
      </c>
      <c s="35" t="s">
        <v>59</v>
      </c>
      <c s="6" t="s">
        <v>1106</v>
      </c>
      <c s="36" t="s">
        <v>84</v>
      </c>
      <c s="37">
        <v>1056.34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314</v>
      </c>
      <c>
        <f>(M46*21)/100</f>
      </c>
      <c t="s">
        <v>28</v>
      </c>
    </row>
    <row r="47" spans="1:5" ht="12.75">
      <c r="A47" s="35" t="s">
        <v>56</v>
      </c>
      <c r="E47" s="39" t="s">
        <v>1107</v>
      </c>
    </row>
    <row r="48" spans="1:5" ht="25.5">
      <c r="A48" s="35" t="s">
        <v>58</v>
      </c>
      <c r="E48" s="40" t="s">
        <v>2742</v>
      </c>
    </row>
    <row r="49" spans="1:5" ht="12.75">
      <c r="A49" t="s">
        <v>60</v>
      </c>
      <c r="E49" s="39" t="s">
        <v>59</v>
      </c>
    </row>
    <row r="50" spans="1:16" ht="25.5">
      <c r="A50" t="s">
        <v>50</v>
      </c>
      <c s="34" t="s">
        <v>90</v>
      </c>
      <c s="34" t="s">
        <v>366</v>
      </c>
      <c s="35" t="s">
        <v>367</v>
      </c>
      <c s="6" t="s">
        <v>2743</v>
      </c>
      <c s="36" t="s">
        <v>54</v>
      </c>
      <c s="37">
        <v>942.048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28</v>
      </c>
    </row>
    <row r="51" spans="1:5" ht="25.5">
      <c r="A51" s="35" t="s">
        <v>56</v>
      </c>
      <c r="E51" s="39" t="s">
        <v>744</v>
      </c>
    </row>
    <row r="52" spans="1:5" ht="12.75">
      <c r="A52" s="35" t="s">
        <v>58</v>
      </c>
      <c r="E52" s="40" t="s">
        <v>2744</v>
      </c>
    </row>
    <row r="53" spans="1:5" ht="12.75">
      <c r="A53" t="s">
        <v>60</v>
      </c>
      <c r="E53" s="39" t="s">
        <v>59</v>
      </c>
    </row>
    <row r="54" spans="1:16" ht="25.5">
      <c r="A54" t="s">
        <v>50</v>
      </c>
      <c s="34" t="s">
        <v>95</v>
      </c>
      <c s="34" t="s">
        <v>749</v>
      </c>
      <c s="35" t="s">
        <v>59</v>
      </c>
      <c s="6" t="s">
        <v>750</v>
      </c>
      <c s="36" t="s">
        <v>84</v>
      </c>
      <c s="37">
        <v>787.8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314</v>
      </c>
      <c>
        <f>(M54*21)/100</f>
      </c>
      <c t="s">
        <v>28</v>
      </c>
    </row>
    <row r="55" spans="1:5" ht="12.75">
      <c r="A55" s="35" t="s">
        <v>56</v>
      </c>
      <c r="E55" s="39" t="s">
        <v>751</v>
      </c>
    </row>
    <row r="56" spans="1:5" ht="12.75">
      <c r="A56" s="35" t="s">
        <v>58</v>
      </c>
      <c r="E56" s="40" t="s">
        <v>2745</v>
      </c>
    </row>
    <row r="57" spans="1:5" ht="12.75">
      <c r="A57" t="s">
        <v>60</v>
      </c>
      <c r="E57" s="39" t="s">
        <v>2579</v>
      </c>
    </row>
    <row r="58" spans="1:16" ht="12.75">
      <c r="A58" t="s">
        <v>50</v>
      </c>
      <c s="34" t="s">
        <v>101</v>
      </c>
      <c s="34" t="s">
        <v>2580</v>
      </c>
      <c s="35" t="s">
        <v>59</v>
      </c>
      <c s="6" t="s">
        <v>2581</v>
      </c>
      <c s="36" t="s">
        <v>54</v>
      </c>
      <c s="37">
        <v>1418.04</v>
      </c>
      <c s="36">
        <v>1</v>
      </c>
      <c s="36">
        <f>ROUND(G58*H58,6)</f>
      </c>
      <c r="L58" s="38">
        <v>0</v>
      </c>
      <c s="32">
        <f>ROUND(ROUND(L58,2)*ROUND(G58,3),2)</f>
      </c>
      <c s="36" t="s">
        <v>55</v>
      </c>
      <c>
        <f>(M58*21)/100</f>
      </c>
      <c t="s">
        <v>28</v>
      </c>
    </row>
    <row r="59" spans="1:5" ht="12.75">
      <c r="A59" s="35" t="s">
        <v>56</v>
      </c>
      <c r="E59" s="39" t="s">
        <v>59</v>
      </c>
    </row>
    <row r="60" spans="1:5" ht="12.75">
      <c r="A60" s="35" t="s">
        <v>58</v>
      </c>
      <c r="E60" s="40" t="s">
        <v>2746</v>
      </c>
    </row>
    <row r="61" spans="1:5" ht="12.75">
      <c r="A61" t="s">
        <v>60</v>
      </c>
      <c r="E61" s="39" t="s">
        <v>59</v>
      </c>
    </row>
    <row r="62" spans="1:16" ht="25.5">
      <c r="A62" t="s">
        <v>50</v>
      </c>
      <c s="34" t="s">
        <v>106</v>
      </c>
      <c s="34" t="s">
        <v>1549</v>
      </c>
      <c s="35" t="s">
        <v>59</v>
      </c>
      <c s="6" t="s">
        <v>1550</v>
      </c>
      <c s="36" t="s">
        <v>173</v>
      </c>
      <c s="37">
        <v>500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314</v>
      </c>
      <c>
        <f>(M62*21)/100</f>
      </c>
      <c t="s">
        <v>28</v>
      </c>
    </row>
    <row r="63" spans="1:5" ht="12.75">
      <c r="A63" s="35" t="s">
        <v>56</v>
      </c>
      <c r="E63" s="39" t="s">
        <v>1551</v>
      </c>
    </row>
    <row r="64" spans="1:5" ht="12.75">
      <c r="A64" s="35" t="s">
        <v>58</v>
      </c>
      <c r="E64" s="40" t="s">
        <v>2747</v>
      </c>
    </row>
    <row r="65" spans="1:5" ht="12.75">
      <c r="A65" t="s">
        <v>60</v>
      </c>
      <c r="E65" s="39" t="s">
        <v>2748</v>
      </c>
    </row>
    <row r="66" spans="1:13" ht="12.75">
      <c r="A66" t="s">
        <v>47</v>
      </c>
      <c r="C66" s="31" t="s">
        <v>28</v>
      </c>
      <c r="E66" s="33" t="s">
        <v>558</v>
      </c>
      <c r="J66" s="32">
        <f>0</f>
      </c>
      <c s="32">
        <f>0</f>
      </c>
      <c s="32">
        <f>0+L67+L71+L75</f>
      </c>
      <c s="32">
        <f>0+M67+M71+M75</f>
      </c>
    </row>
    <row r="67" spans="1:16" ht="25.5">
      <c r="A67" t="s">
        <v>50</v>
      </c>
      <c s="34" t="s">
        <v>110</v>
      </c>
      <c s="34" t="s">
        <v>2668</v>
      </c>
      <c s="35" t="s">
        <v>59</v>
      </c>
      <c s="6" t="s">
        <v>2669</v>
      </c>
      <c s="36" t="s">
        <v>98</v>
      </c>
      <c s="37">
        <v>8</v>
      </c>
      <c s="36">
        <v>0.15</v>
      </c>
      <c s="36">
        <f>ROUND(G67*H67,6)</f>
      </c>
      <c r="L67" s="38">
        <v>0</v>
      </c>
      <c s="32">
        <f>ROUND(ROUND(L67,2)*ROUND(G67,3),2)</f>
      </c>
      <c s="36" t="s">
        <v>314</v>
      </c>
      <c>
        <f>(M67*21)/100</f>
      </c>
      <c t="s">
        <v>28</v>
      </c>
    </row>
    <row r="68" spans="1:5" ht="12.75">
      <c r="A68" s="35" t="s">
        <v>56</v>
      </c>
      <c r="E68" s="39" t="s">
        <v>2670</v>
      </c>
    </row>
    <row r="69" spans="1:5" ht="12.75">
      <c r="A69" s="35" t="s">
        <v>58</v>
      </c>
      <c r="E69" s="40" t="s">
        <v>2671</v>
      </c>
    </row>
    <row r="70" spans="1:5" ht="12.75">
      <c r="A70" t="s">
        <v>60</v>
      </c>
      <c r="E70" s="39" t="s">
        <v>59</v>
      </c>
    </row>
    <row r="71" spans="1:16" ht="12.75">
      <c r="A71" t="s">
        <v>50</v>
      </c>
      <c s="34" t="s">
        <v>114</v>
      </c>
      <c s="34" t="s">
        <v>1115</v>
      </c>
      <c s="35" t="s">
        <v>59</v>
      </c>
      <c s="6" t="s">
        <v>1116</v>
      </c>
      <c s="36" t="s">
        <v>98</v>
      </c>
      <c s="37">
        <v>8</v>
      </c>
      <c s="36">
        <v>1.516</v>
      </c>
      <c s="36">
        <f>ROUND(G71*H71,6)</f>
      </c>
      <c r="L71" s="38">
        <v>0</v>
      </c>
      <c s="32">
        <f>ROUND(ROUND(L71,2)*ROUND(G71,3),2)</f>
      </c>
      <c s="36" t="s">
        <v>314</v>
      </c>
      <c>
        <f>(M71*21)/100</f>
      </c>
      <c t="s">
        <v>28</v>
      </c>
    </row>
    <row r="72" spans="1:5" ht="12.75">
      <c r="A72" s="35" t="s">
        <v>56</v>
      </c>
      <c r="E72" s="39" t="s">
        <v>59</v>
      </c>
    </row>
    <row r="73" spans="1:5" ht="12.75">
      <c r="A73" s="35" t="s">
        <v>58</v>
      </c>
      <c r="E73" s="40" t="s">
        <v>59</v>
      </c>
    </row>
    <row r="74" spans="1:5" ht="12.75">
      <c r="A74" t="s">
        <v>60</v>
      </c>
      <c r="E74" s="39" t="s">
        <v>59</v>
      </c>
    </row>
    <row r="75" spans="1:16" ht="25.5">
      <c r="A75" t="s">
        <v>50</v>
      </c>
      <c s="34" t="s">
        <v>138</v>
      </c>
      <c s="34" t="s">
        <v>2672</v>
      </c>
      <c s="35" t="s">
        <v>59</v>
      </c>
      <c s="6" t="s">
        <v>2673</v>
      </c>
      <c s="36" t="s">
        <v>98</v>
      </c>
      <c s="37">
        <v>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314</v>
      </c>
      <c>
        <f>(M75*21)/100</f>
      </c>
      <c t="s">
        <v>28</v>
      </c>
    </row>
    <row r="76" spans="1:5" ht="12.75">
      <c r="A76" s="35" t="s">
        <v>56</v>
      </c>
      <c r="E76" s="39" t="s">
        <v>2674</v>
      </c>
    </row>
    <row r="77" spans="1:5" ht="12.75">
      <c r="A77" s="35" t="s">
        <v>58</v>
      </c>
      <c r="E77" s="40" t="s">
        <v>59</v>
      </c>
    </row>
    <row r="78" spans="1:5" ht="12.75">
      <c r="A78" t="s">
        <v>60</v>
      </c>
      <c r="E78" s="39" t="s">
        <v>59</v>
      </c>
    </row>
    <row r="79" spans="1:13" ht="12.75">
      <c r="A79" t="s">
        <v>47</v>
      </c>
      <c r="C79" s="31" t="s">
        <v>79</v>
      </c>
      <c r="E79" s="33" t="s">
        <v>149</v>
      </c>
      <c r="J79" s="32">
        <f>0</f>
      </c>
      <c s="32">
        <f>0</f>
      </c>
      <c s="32">
        <f>0+L80+L84+L88</f>
      </c>
      <c s="32">
        <f>0+M80+M84+M88</f>
      </c>
    </row>
    <row r="80" spans="1:16" ht="25.5">
      <c r="A80" t="s">
        <v>50</v>
      </c>
      <c s="34" t="s">
        <v>118</v>
      </c>
      <c s="34" t="s">
        <v>408</v>
      </c>
      <c s="35" t="s">
        <v>59</v>
      </c>
      <c s="6" t="s">
        <v>2683</v>
      </c>
      <c s="36" t="s">
        <v>173</v>
      </c>
      <c s="37">
        <v>2626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314</v>
      </c>
      <c>
        <f>(M80*21)/100</f>
      </c>
      <c t="s">
        <v>28</v>
      </c>
    </row>
    <row r="81" spans="1:5" ht="12.75">
      <c r="A81" s="35" t="s">
        <v>56</v>
      </c>
      <c r="E81" s="39" t="s">
        <v>2684</v>
      </c>
    </row>
    <row r="82" spans="1:5" ht="12.75">
      <c r="A82" s="35" t="s">
        <v>58</v>
      </c>
      <c r="E82" s="40" t="s">
        <v>2749</v>
      </c>
    </row>
    <row r="83" spans="1:5" ht="12.75">
      <c r="A83" t="s">
        <v>60</v>
      </c>
      <c r="E83" s="39" t="s">
        <v>59</v>
      </c>
    </row>
    <row r="84" spans="1:16" ht="25.5">
      <c r="A84" t="s">
        <v>50</v>
      </c>
      <c s="34" t="s">
        <v>73</v>
      </c>
      <c s="34" t="s">
        <v>2587</v>
      </c>
      <c s="35" t="s">
        <v>59</v>
      </c>
      <c s="6" t="s">
        <v>2588</v>
      </c>
      <c s="36" t="s">
        <v>173</v>
      </c>
      <c s="37">
        <v>904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314</v>
      </c>
      <c>
        <f>(M84*21)/100</f>
      </c>
      <c t="s">
        <v>28</v>
      </c>
    </row>
    <row r="85" spans="1:5" ht="12.75">
      <c r="A85" s="35" t="s">
        <v>56</v>
      </c>
      <c r="E85" s="39" t="s">
        <v>2589</v>
      </c>
    </row>
    <row r="86" spans="1:5" ht="12.75">
      <c r="A86" s="35" t="s">
        <v>58</v>
      </c>
      <c r="E86" s="40" t="s">
        <v>59</v>
      </c>
    </row>
    <row r="87" spans="1:5" ht="12.75">
      <c r="A87" t="s">
        <v>60</v>
      </c>
      <c r="E87" s="39" t="s">
        <v>59</v>
      </c>
    </row>
    <row r="88" spans="1:16" ht="12.75">
      <c r="A88" t="s">
        <v>50</v>
      </c>
      <c s="34" t="s">
        <v>211</v>
      </c>
      <c s="34" t="s">
        <v>2590</v>
      </c>
      <c s="35" t="s">
        <v>59</v>
      </c>
      <c s="6" t="s">
        <v>2591</v>
      </c>
      <c s="36" t="s">
        <v>93</v>
      </c>
      <c s="37">
        <v>58.5</v>
      </c>
      <c s="36">
        <v>0.10956</v>
      </c>
      <c s="36">
        <f>ROUND(G88*H88,6)</f>
      </c>
      <c r="L88" s="38">
        <v>0</v>
      </c>
      <c s="32">
        <f>ROUND(ROUND(L88,2)*ROUND(G88,3),2)</f>
      </c>
      <c s="36" t="s">
        <v>314</v>
      </c>
      <c>
        <f>(M88*21)/100</f>
      </c>
      <c t="s">
        <v>28</v>
      </c>
    </row>
    <row r="89" spans="1:5" ht="12.75">
      <c r="A89" s="35" t="s">
        <v>56</v>
      </c>
      <c r="E89" s="39" t="s">
        <v>2592</v>
      </c>
    </row>
    <row r="90" spans="1:5" ht="12.75">
      <c r="A90" s="35" t="s">
        <v>58</v>
      </c>
      <c r="E90" s="40" t="s">
        <v>2750</v>
      </c>
    </row>
    <row r="91" spans="1:5" ht="12.75">
      <c r="A91" t="s">
        <v>60</v>
      </c>
      <c r="E91" s="39" t="s">
        <v>2751</v>
      </c>
    </row>
    <row r="92" spans="1:13" ht="12.75">
      <c r="A92" t="s">
        <v>47</v>
      </c>
      <c r="C92" s="31" t="s">
        <v>87</v>
      </c>
      <c r="E92" s="33" t="s">
        <v>965</v>
      </c>
      <c r="J92" s="32">
        <f>0</f>
      </c>
      <c s="32">
        <f>0</f>
      </c>
      <c s="32">
        <f>0+L93+L97+L101+L105+L109+L113+L117+L121</f>
      </c>
      <c s="32">
        <f>0+M93+M97+M101+M105+M109+M113+M117+M121</f>
      </c>
    </row>
    <row r="93" spans="1:16" ht="12.75">
      <c r="A93" t="s">
        <v>50</v>
      </c>
      <c s="34" t="s">
        <v>216</v>
      </c>
      <c s="34" t="s">
        <v>2752</v>
      </c>
      <c s="35" t="s">
        <v>59</v>
      </c>
      <c s="6" t="s">
        <v>2753</v>
      </c>
      <c s="36" t="s">
        <v>98</v>
      </c>
      <c s="37">
        <v>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314</v>
      </c>
      <c>
        <f>(M93*21)/100</f>
      </c>
      <c t="s">
        <v>28</v>
      </c>
    </row>
    <row r="94" spans="1:5" ht="12.75">
      <c r="A94" s="35" t="s">
        <v>56</v>
      </c>
      <c r="E94" s="39" t="s">
        <v>2754</v>
      </c>
    </row>
    <row r="95" spans="1:5" ht="12.75">
      <c r="A95" s="35" t="s">
        <v>58</v>
      </c>
      <c r="E95" s="40" t="s">
        <v>59</v>
      </c>
    </row>
    <row r="96" spans="1:5" ht="12.75">
      <c r="A96" t="s">
        <v>60</v>
      </c>
      <c r="E96" s="39" t="s">
        <v>59</v>
      </c>
    </row>
    <row r="97" spans="1:16" ht="25.5">
      <c r="A97" t="s">
        <v>50</v>
      </c>
      <c s="34" t="s">
        <v>219</v>
      </c>
      <c s="34" t="s">
        <v>2755</v>
      </c>
      <c s="35" t="s">
        <v>59</v>
      </c>
      <c s="6" t="s">
        <v>2756</v>
      </c>
      <c s="36" t="s">
        <v>98</v>
      </c>
      <c s="37">
        <v>300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314</v>
      </c>
      <c>
        <f>(M97*21)/100</f>
      </c>
      <c t="s">
        <v>28</v>
      </c>
    </row>
    <row r="98" spans="1:5" ht="12.75">
      <c r="A98" s="35" t="s">
        <v>56</v>
      </c>
      <c r="E98" s="39" t="s">
        <v>2757</v>
      </c>
    </row>
    <row r="99" spans="1:5" ht="12.75">
      <c r="A99" s="35" t="s">
        <v>58</v>
      </c>
      <c r="E99" s="40" t="s">
        <v>2758</v>
      </c>
    </row>
    <row r="100" spans="1:5" ht="12.75">
      <c r="A100" t="s">
        <v>60</v>
      </c>
      <c r="E100" s="39" t="s">
        <v>59</v>
      </c>
    </row>
    <row r="101" spans="1:16" ht="25.5">
      <c r="A101" t="s">
        <v>50</v>
      </c>
      <c s="34" t="s">
        <v>223</v>
      </c>
      <c s="34" t="s">
        <v>2759</v>
      </c>
      <c s="35" t="s">
        <v>59</v>
      </c>
      <c s="6" t="s">
        <v>2760</v>
      </c>
      <c s="36" t="s">
        <v>98</v>
      </c>
      <c s="37">
        <v>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314</v>
      </c>
      <c>
        <f>(M101*21)/100</f>
      </c>
      <c t="s">
        <v>28</v>
      </c>
    </row>
    <row r="102" spans="1:5" ht="12.75">
      <c r="A102" s="35" t="s">
        <v>56</v>
      </c>
      <c r="E102" s="39" t="s">
        <v>2761</v>
      </c>
    </row>
    <row r="103" spans="1:5" ht="12.75">
      <c r="A103" s="35" t="s">
        <v>58</v>
      </c>
      <c r="E103" s="40" t="s">
        <v>59</v>
      </c>
    </row>
    <row r="104" spans="1:5" ht="12.75">
      <c r="A104" t="s">
        <v>60</v>
      </c>
      <c r="E104" s="39" t="s">
        <v>59</v>
      </c>
    </row>
    <row r="105" spans="1:16" ht="25.5">
      <c r="A105" t="s">
        <v>50</v>
      </c>
      <c s="34" t="s">
        <v>226</v>
      </c>
      <c s="34" t="s">
        <v>2762</v>
      </c>
      <c s="35" t="s">
        <v>59</v>
      </c>
      <c s="6" t="s">
        <v>2763</v>
      </c>
      <c s="36" t="s">
        <v>98</v>
      </c>
      <c s="37">
        <v>2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314</v>
      </c>
      <c>
        <f>(M105*21)/100</f>
      </c>
      <c t="s">
        <v>28</v>
      </c>
    </row>
    <row r="106" spans="1:5" ht="12.75">
      <c r="A106" s="35" t="s">
        <v>56</v>
      </c>
      <c r="E106" s="39" t="s">
        <v>2764</v>
      </c>
    </row>
    <row r="107" spans="1:5" ht="12.75">
      <c r="A107" s="35" t="s">
        <v>58</v>
      </c>
      <c r="E107" s="40" t="s">
        <v>59</v>
      </c>
    </row>
    <row r="108" spans="1:5" ht="12.75">
      <c r="A108" t="s">
        <v>60</v>
      </c>
      <c r="E108" s="39" t="s">
        <v>59</v>
      </c>
    </row>
    <row r="109" spans="1:16" ht="25.5">
      <c r="A109" t="s">
        <v>50</v>
      </c>
      <c s="34" t="s">
        <v>230</v>
      </c>
      <c s="34" t="s">
        <v>2765</v>
      </c>
      <c s="35" t="s">
        <v>59</v>
      </c>
      <c s="6" t="s">
        <v>2766</v>
      </c>
      <c s="36" t="s">
        <v>98</v>
      </c>
      <c s="37">
        <v>600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314</v>
      </c>
      <c>
        <f>(M109*21)/100</f>
      </c>
      <c t="s">
        <v>28</v>
      </c>
    </row>
    <row r="110" spans="1:5" ht="12.75">
      <c r="A110" s="35" t="s">
        <v>56</v>
      </c>
      <c r="E110" s="39" t="s">
        <v>2767</v>
      </c>
    </row>
    <row r="111" spans="1:5" ht="12.75">
      <c r="A111" s="35" t="s">
        <v>58</v>
      </c>
      <c r="E111" s="40" t="s">
        <v>2768</v>
      </c>
    </row>
    <row r="112" spans="1:5" ht="12.75">
      <c r="A112" t="s">
        <v>60</v>
      </c>
      <c r="E112" s="39" t="s">
        <v>59</v>
      </c>
    </row>
    <row r="113" spans="1:16" ht="25.5">
      <c r="A113" t="s">
        <v>50</v>
      </c>
      <c s="34" t="s">
        <v>233</v>
      </c>
      <c s="34" t="s">
        <v>2769</v>
      </c>
      <c s="35" t="s">
        <v>59</v>
      </c>
      <c s="6" t="s">
        <v>2766</v>
      </c>
      <c s="36" t="s">
        <v>98</v>
      </c>
      <c s="37">
        <v>600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314</v>
      </c>
      <c>
        <f>(M113*21)/100</f>
      </c>
      <c t="s">
        <v>28</v>
      </c>
    </row>
    <row r="114" spans="1:5" ht="12.75">
      <c r="A114" s="35" t="s">
        <v>56</v>
      </c>
      <c r="E114" s="39" t="s">
        <v>2770</v>
      </c>
    </row>
    <row r="115" spans="1:5" ht="12.75">
      <c r="A115" s="35" t="s">
        <v>58</v>
      </c>
      <c r="E115" s="40" t="s">
        <v>2768</v>
      </c>
    </row>
    <row r="116" spans="1:5" ht="12.75">
      <c r="A116" t="s">
        <v>60</v>
      </c>
      <c r="E116" s="39" t="s">
        <v>59</v>
      </c>
    </row>
    <row r="117" spans="1:16" ht="25.5">
      <c r="A117" t="s">
        <v>50</v>
      </c>
      <c s="34" t="s">
        <v>236</v>
      </c>
      <c s="34" t="s">
        <v>433</v>
      </c>
      <c s="35" t="s">
        <v>59</v>
      </c>
      <c s="6" t="s">
        <v>434</v>
      </c>
      <c s="36" t="s">
        <v>173</v>
      </c>
      <c s="37">
        <v>3530</v>
      </c>
      <c s="36">
        <v>0.00035</v>
      </c>
      <c s="36">
        <f>ROUND(G117*H117,6)</f>
      </c>
      <c r="L117" s="38">
        <v>0</v>
      </c>
      <c s="32">
        <f>ROUND(ROUND(L117,2)*ROUND(G117,3),2)</f>
      </c>
      <c s="36" t="s">
        <v>314</v>
      </c>
      <c>
        <f>(M117*21)/100</f>
      </c>
      <c t="s">
        <v>28</v>
      </c>
    </row>
    <row r="118" spans="1:5" ht="12.75">
      <c r="A118" s="35" t="s">
        <v>56</v>
      </c>
      <c r="E118" s="39" t="s">
        <v>1133</v>
      </c>
    </row>
    <row r="119" spans="1:5" ht="12.75">
      <c r="A119" s="35" t="s">
        <v>58</v>
      </c>
      <c r="E119" s="40" t="s">
        <v>2771</v>
      </c>
    </row>
    <row r="120" spans="1:5" ht="12.75">
      <c r="A120" t="s">
        <v>60</v>
      </c>
      <c r="E120" s="39" t="s">
        <v>2772</v>
      </c>
    </row>
    <row r="121" spans="1:16" ht="12.75">
      <c r="A121" t="s">
        <v>50</v>
      </c>
      <c s="34" t="s">
        <v>242</v>
      </c>
      <c s="34" t="s">
        <v>438</v>
      </c>
      <c s="35" t="s">
        <v>59</v>
      </c>
      <c s="6" t="s">
        <v>439</v>
      </c>
      <c s="36" t="s">
        <v>173</v>
      </c>
      <c s="37">
        <v>3530</v>
      </c>
      <c s="36">
        <v>0.00036</v>
      </c>
      <c s="36">
        <f>ROUND(G121*H121,6)</f>
      </c>
      <c r="L121" s="38">
        <v>0</v>
      </c>
      <c s="32">
        <f>ROUND(ROUND(L121,2)*ROUND(G121,3),2)</f>
      </c>
      <c s="36" t="s">
        <v>314</v>
      </c>
      <c>
        <f>(M121*21)/100</f>
      </c>
      <c t="s">
        <v>28</v>
      </c>
    </row>
    <row r="122" spans="1:5" ht="12.75">
      <c r="A122" s="35" t="s">
        <v>56</v>
      </c>
      <c r="E122" s="39" t="s">
        <v>967</v>
      </c>
    </row>
    <row r="123" spans="1:5" ht="12.75">
      <c r="A123" s="35" t="s">
        <v>58</v>
      </c>
      <c r="E123" s="40" t="s">
        <v>2771</v>
      </c>
    </row>
    <row r="124" spans="1:5" ht="12.75">
      <c r="A124" t="s">
        <v>60</v>
      </c>
      <c r="E124" s="39" t="s">
        <v>2772</v>
      </c>
    </row>
    <row r="125" spans="1:13" ht="12.75">
      <c r="A125" t="s">
        <v>47</v>
      </c>
      <c r="C125" s="31" t="s">
        <v>474</v>
      </c>
      <c r="E125" s="33" t="s">
        <v>475</v>
      </c>
      <c r="J125" s="32">
        <f>0</f>
      </c>
      <c s="32">
        <f>0</f>
      </c>
      <c s="32">
        <f>0+L126+L130+L134</f>
      </c>
      <c s="32">
        <f>0+M126+M130+M134</f>
      </c>
    </row>
    <row r="126" spans="1:16" ht="25.5">
      <c r="A126" t="s">
        <v>50</v>
      </c>
      <c s="34" t="s">
        <v>249</v>
      </c>
      <c s="34" t="s">
        <v>476</v>
      </c>
      <c s="35" t="s">
        <v>477</v>
      </c>
      <c s="6" t="s">
        <v>1237</v>
      </c>
      <c s="36" t="s">
        <v>54</v>
      </c>
      <c s="37">
        <v>0.37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55</v>
      </c>
      <c>
        <f>(M126*21)/100</f>
      </c>
      <c t="s">
        <v>28</v>
      </c>
    </row>
    <row r="127" spans="1:5" ht="12.75">
      <c r="A127" s="35" t="s">
        <v>56</v>
      </c>
      <c r="E127" s="39" t="s">
        <v>59</v>
      </c>
    </row>
    <row r="128" spans="1:5" ht="12.75">
      <c r="A128" s="35" t="s">
        <v>58</v>
      </c>
      <c r="E128" s="40" t="s">
        <v>2773</v>
      </c>
    </row>
    <row r="129" spans="1:5" ht="25.5">
      <c r="A129" t="s">
        <v>60</v>
      </c>
      <c r="E129" s="39" t="s">
        <v>744</v>
      </c>
    </row>
    <row r="130" spans="1:16" ht="38.25">
      <c r="A130" t="s">
        <v>50</v>
      </c>
      <c s="34" t="s">
        <v>253</v>
      </c>
      <c s="34" t="s">
        <v>1239</v>
      </c>
      <c s="35" t="s">
        <v>1240</v>
      </c>
      <c s="6" t="s">
        <v>1241</v>
      </c>
      <c s="36" t="s">
        <v>54</v>
      </c>
      <c s="37">
        <v>0.592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55</v>
      </c>
      <c>
        <f>(M130*21)/100</f>
      </c>
      <c t="s">
        <v>28</v>
      </c>
    </row>
    <row r="131" spans="1:5" ht="12.75">
      <c r="A131" s="35" t="s">
        <v>56</v>
      </c>
      <c r="E131" s="39" t="s">
        <v>59</v>
      </c>
    </row>
    <row r="132" spans="1:5" ht="12.75">
      <c r="A132" s="35" t="s">
        <v>58</v>
      </c>
      <c r="E132" s="40" t="s">
        <v>2774</v>
      </c>
    </row>
    <row r="133" spans="1:5" ht="25.5">
      <c r="A133" t="s">
        <v>60</v>
      </c>
      <c r="E133" s="39" t="s">
        <v>744</v>
      </c>
    </row>
    <row r="134" spans="1:16" ht="25.5">
      <c r="A134" t="s">
        <v>50</v>
      </c>
      <c s="34" t="s">
        <v>257</v>
      </c>
      <c s="34" t="s">
        <v>366</v>
      </c>
      <c s="35" t="s">
        <v>367</v>
      </c>
      <c s="6" t="s">
        <v>368</v>
      </c>
      <c s="36" t="s">
        <v>54</v>
      </c>
      <c s="37">
        <v>325.6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55</v>
      </c>
      <c>
        <f>(M134*21)/100</f>
      </c>
      <c t="s">
        <v>28</v>
      </c>
    </row>
    <row r="135" spans="1:5" ht="25.5">
      <c r="A135" s="35" t="s">
        <v>56</v>
      </c>
      <c r="E135" s="39" t="s">
        <v>744</v>
      </c>
    </row>
    <row r="136" spans="1:5" ht="12.75">
      <c r="A136" s="35" t="s">
        <v>58</v>
      </c>
      <c r="E136" s="40" t="s">
        <v>2775</v>
      </c>
    </row>
    <row r="137" spans="1:5" ht="12.75">
      <c r="A137" t="s">
        <v>60</v>
      </c>
      <c r="E137" s="39" t="s">
        <v>59</v>
      </c>
    </row>
    <row r="138" spans="1:13" ht="12.75">
      <c r="A138" t="s">
        <v>47</v>
      </c>
      <c r="C138" s="31" t="s">
        <v>482</v>
      </c>
      <c r="E138" s="33" t="s">
        <v>483</v>
      </c>
      <c r="J138" s="32">
        <f>0</f>
      </c>
      <c s="32">
        <f>0</f>
      </c>
      <c s="32">
        <f>0+L139</f>
      </c>
      <c s="32">
        <f>0+M139</f>
      </c>
    </row>
    <row r="139" spans="1:16" ht="25.5">
      <c r="A139" t="s">
        <v>50</v>
      </c>
      <c s="34" t="s">
        <v>260</v>
      </c>
      <c s="34" t="s">
        <v>2604</v>
      </c>
      <c s="35" t="s">
        <v>59</v>
      </c>
      <c s="6" t="s">
        <v>2605</v>
      </c>
      <c s="36" t="s">
        <v>54</v>
      </c>
      <c s="37">
        <v>1440.284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314</v>
      </c>
      <c>
        <f>(M139*21)/100</f>
      </c>
      <c t="s">
        <v>28</v>
      </c>
    </row>
    <row r="140" spans="1:5" ht="12.75">
      <c r="A140" s="35" t="s">
        <v>56</v>
      </c>
      <c r="E140" s="39" t="s">
        <v>2776</v>
      </c>
    </row>
    <row r="141" spans="1:5" ht="12.75">
      <c r="A141" s="35" t="s">
        <v>58</v>
      </c>
      <c r="E141" s="40" t="s">
        <v>59</v>
      </c>
    </row>
    <row r="142" spans="1:5" ht="12.75">
      <c r="A142" t="s">
        <v>60</v>
      </c>
      <c r="E142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COUNTIFS(L8:L80,"=0",A8:A80,"P")+COUNTIFS(L8:L80,"",A8:A80,"P")+SUM(Q8:Q80)</f>
      </c>
    </row>
    <row r="8" spans="1:13" ht="12.75">
      <c r="A8" t="s">
        <v>45</v>
      </c>
      <c r="C8" s="28" t="s">
        <v>144</v>
      </c>
      <c r="E8" s="30" t="s">
        <v>143</v>
      </c>
      <c r="J8" s="29">
        <f>0+J9+J26+J63</f>
      </c>
      <c s="29">
        <f>0+K9+K26+K63</f>
      </c>
      <c s="29">
        <f>0+L9+L26+L63</f>
      </c>
      <c s="29">
        <f>0+M9+M26+M63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50</v>
      </c>
      <c s="34" t="s">
        <v>27</v>
      </c>
      <c s="34" t="s">
        <v>51</v>
      </c>
      <c s="35" t="s">
        <v>52</v>
      </c>
      <c s="6" t="s">
        <v>53</v>
      </c>
      <c s="36" t="s">
        <v>54</v>
      </c>
      <c s="37">
        <v>0.022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59</v>
      </c>
    </row>
    <row r="13" spans="1:5" ht="63.75">
      <c r="A13" t="s">
        <v>60</v>
      </c>
      <c r="E13" s="39" t="s">
        <v>61</v>
      </c>
    </row>
    <row r="14" spans="1:16" ht="25.5">
      <c r="A14" t="s">
        <v>50</v>
      </c>
      <c s="34" t="s">
        <v>62</v>
      </c>
      <c s="34" t="s">
        <v>63</v>
      </c>
      <c s="35" t="s">
        <v>64</v>
      </c>
      <c s="6" t="s">
        <v>65</v>
      </c>
      <c s="36" t="s">
        <v>54</v>
      </c>
      <c s="37">
        <v>5.2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12.75">
      <c r="A15" s="35" t="s">
        <v>56</v>
      </c>
      <c r="E15" s="39" t="s">
        <v>57</v>
      </c>
    </row>
    <row r="16" spans="1:5" ht="12.75">
      <c r="A16" s="35" t="s">
        <v>58</v>
      </c>
      <c r="E16" s="40" t="s">
        <v>59</v>
      </c>
    </row>
    <row r="17" spans="1:5" ht="63.75">
      <c r="A17" t="s">
        <v>60</v>
      </c>
      <c r="E17" s="39" t="s">
        <v>66</v>
      </c>
    </row>
    <row r="18" spans="1:16" ht="25.5">
      <c r="A18" t="s">
        <v>50</v>
      </c>
      <c s="34" t="s">
        <v>67</v>
      </c>
      <c s="34" t="s">
        <v>68</v>
      </c>
      <c s="35" t="s">
        <v>69</v>
      </c>
      <c s="6" t="s">
        <v>70</v>
      </c>
      <c s="36" t="s">
        <v>54</v>
      </c>
      <c s="37">
        <v>23.94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12.75">
      <c r="A19" s="35" t="s">
        <v>56</v>
      </c>
      <c r="E19" s="39" t="s">
        <v>57</v>
      </c>
    </row>
    <row r="20" spans="1:5" ht="12.75">
      <c r="A20" s="35" t="s">
        <v>58</v>
      </c>
      <c r="E20" s="40" t="s">
        <v>71</v>
      </c>
    </row>
    <row r="21" spans="1:5" ht="63.75">
      <c r="A21" t="s">
        <v>60</v>
      </c>
      <c r="E21" s="39" t="s">
        <v>72</v>
      </c>
    </row>
    <row r="22" spans="1:16" ht="25.5">
      <c r="A22" t="s">
        <v>50</v>
      </c>
      <c s="34" t="s">
        <v>73</v>
      </c>
      <c s="34" t="s">
        <v>74</v>
      </c>
      <c s="35" t="s">
        <v>59</v>
      </c>
      <c s="6" t="s">
        <v>75</v>
      </c>
      <c s="36" t="s">
        <v>76</v>
      </c>
      <c s="37">
        <v>0.53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12.75">
      <c r="A23" s="35" t="s">
        <v>56</v>
      </c>
      <c r="E23" s="39" t="s">
        <v>59</v>
      </c>
    </row>
    <row r="24" spans="1:5" ht="12.75">
      <c r="A24" s="35" t="s">
        <v>58</v>
      </c>
      <c r="E24" s="40" t="s">
        <v>145</v>
      </c>
    </row>
    <row r="25" spans="1:5" ht="76.5">
      <c r="A25" t="s">
        <v>60</v>
      </c>
      <c r="E25" s="39" t="s">
        <v>78</v>
      </c>
    </row>
    <row r="26" spans="1:13" ht="12.75">
      <c r="A26" t="s">
        <v>47</v>
      </c>
      <c r="C26" s="31" t="s">
        <v>79</v>
      </c>
      <c r="E26" s="33" t="s">
        <v>80</v>
      </c>
      <c r="J26" s="32">
        <f>0</f>
      </c>
      <c s="32">
        <f>0</f>
      </c>
      <c s="32">
        <f>0+L27+L31+L35+L39+L43+L47+L51+L55+L59</f>
      </c>
      <c s="32">
        <f>0+M27+M31+M35+M39+M43+M47+M51+M55+M59</f>
      </c>
    </row>
    <row r="27" spans="1:16" ht="12.75">
      <c r="A27" t="s">
        <v>50</v>
      </c>
      <c s="34" t="s">
        <v>81</v>
      </c>
      <c s="34" t="s">
        <v>82</v>
      </c>
      <c s="35" t="s">
        <v>59</v>
      </c>
      <c s="6" t="s">
        <v>83</v>
      </c>
      <c s="36" t="s">
        <v>84</v>
      </c>
      <c s="37">
        <v>42.4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85</v>
      </c>
      <c>
        <f>(M27*21)/100</f>
      </c>
      <c t="s">
        <v>28</v>
      </c>
    </row>
    <row r="28" spans="1:5" ht="12.75">
      <c r="A28" s="35" t="s">
        <v>56</v>
      </c>
      <c r="E28" s="39" t="s">
        <v>59</v>
      </c>
    </row>
    <row r="29" spans="1:5" ht="12.75">
      <c r="A29" s="35" t="s">
        <v>58</v>
      </c>
      <c r="E29" s="40" t="s">
        <v>59</v>
      </c>
    </row>
    <row r="30" spans="1:5" ht="89.25">
      <c r="A30" t="s">
        <v>60</v>
      </c>
      <c r="E30" s="39" t="s">
        <v>86</v>
      </c>
    </row>
    <row r="31" spans="1:16" ht="12.75">
      <c r="A31" t="s">
        <v>50</v>
      </c>
      <c s="34" t="s">
        <v>87</v>
      </c>
      <c s="34" t="s">
        <v>88</v>
      </c>
      <c s="35" t="s">
        <v>59</v>
      </c>
      <c s="6" t="s">
        <v>89</v>
      </c>
      <c s="36" t="s">
        <v>84</v>
      </c>
      <c s="37">
        <v>18.2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85</v>
      </c>
      <c>
        <f>(M31*21)/100</f>
      </c>
      <c t="s">
        <v>28</v>
      </c>
    </row>
    <row r="32" spans="1:5" ht="12.75">
      <c r="A32" s="35" t="s">
        <v>56</v>
      </c>
      <c r="E32" s="39" t="s">
        <v>59</v>
      </c>
    </row>
    <row r="33" spans="1:5" ht="12.75">
      <c r="A33" s="35" t="s">
        <v>58</v>
      </c>
      <c r="E33" s="40" t="s">
        <v>59</v>
      </c>
    </row>
    <row r="34" spans="1:5" ht="89.25">
      <c r="A34" t="s">
        <v>60</v>
      </c>
      <c r="E34" s="39" t="s">
        <v>86</v>
      </c>
    </row>
    <row r="35" spans="1:16" ht="25.5">
      <c r="A35" t="s">
        <v>50</v>
      </c>
      <c s="34" t="s">
        <v>90</v>
      </c>
      <c s="34" t="s">
        <v>91</v>
      </c>
      <c s="35" t="s">
        <v>59</v>
      </c>
      <c s="6" t="s">
        <v>92</v>
      </c>
      <c s="36" t="s">
        <v>93</v>
      </c>
      <c s="37">
        <v>200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85</v>
      </c>
      <c>
        <f>(M35*21)/100</f>
      </c>
      <c t="s">
        <v>28</v>
      </c>
    </row>
    <row r="36" spans="1:5" ht="12.75">
      <c r="A36" s="35" t="s">
        <v>56</v>
      </c>
      <c r="E36" s="39" t="s">
        <v>59</v>
      </c>
    </row>
    <row r="37" spans="1:5" ht="12.75">
      <c r="A37" s="35" t="s">
        <v>58</v>
      </c>
      <c r="E37" s="40" t="s">
        <v>59</v>
      </c>
    </row>
    <row r="38" spans="1:5" ht="306">
      <c r="A38" t="s">
        <v>60</v>
      </c>
      <c r="E38" s="39" t="s">
        <v>94</v>
      </c>
    </row>
    <row r="39" spans="1:16" ht="25.5">
      <c r="A39" t="s">
        <v>50</v>
      </c>
      <c s="34" t="s">
        <v>95</v>
      </c>
      <c s="34" t="s">
        <v>96</v>
      </c>
      <c s="35" t="s">
        <v>59</v>
      </c>
      <c s="6" t="s">
        <v>97</v>
      </c>
      <c s="36" t="s">
        <v>98</v>
      </c>
      <c s="37">
        <v>17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28</v>
      </c>
    </row>
    <row r="40" spans="1:5" ht="12.75">
      <c r="A40" s="35" t="s">
        <v>56</v>
      </c>
      <c r="E40" s="39" t="s">
        <v>99</v>
      </c>
    </row>
    <row r="41" spans="1:5" ht="12.75">
      <c r="A41" s="35" t="s">
        <v>58</v>
      </c>
      <c r="E41" s="40" t="s">
        <v>59</v>
      </c>
    </row>
    <row r="42" spans="1:5" ht="63.75">
      <c r="A42" t="s">
        <v>60</v>
      </c>
      <c r="E42" s="39" t="s">
        <v>100</v>
      </c>
    </row>
    <row r="43" spans="1:16" ht="12.75">
      <c r="A43" t="s">
        <v>50</v>
      </c>
      <c s="34" t="s">
        <v>101</v>
      </c>
      <c s="34" t="s">
        <v>102</v>
      </c>
      <c s="35" t="s">
        <v>59</v>
      </c>
      <c s="6" t="s">
        <v>103</v>
      </c>
      <c s="36" t="s">
        <v>104</v>
      </c>
      <c s="37">
        <v>68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28</v>
      </c>
    </row>
    <row r="44" spans="1:5" ht="12.75">
      <c r="A44" s="35" t="s">
        <v>56</v>
      </c>
      <c r="E44" s="39" t="s">
        <v>59</v>
      </c>
    </row>
    <row r="45" spans="1:5" ht="12.75">
      <c r="A45" s="35" t="s">
        <v>58</v>
      </c>
      <c r="E45" s="40" t="s">
        <v>59</v>
      </c>
    </row>
    <row r="46" spans="1:5" ht="63.75">
      <c r="A46" t="s">
        <v>60</v>
      </c>
      <c r="E46" s="39" t="s">
        <v>105</v>
      </c>
    </row>
    <row r="47" spans="1:16" ht="12.75">
      <c r="A47" t="s">
        <v>50</v>
      </c>
      <c s="34" t="s">
        <v>106</v>
      </c>
      <c s="34" t="s">
        <v>107</v>
      </c>
      <c s="35" t="s">
        <v>59</v>
      </c>
      <c s="6" t="s">
        <v>108</v>
      </c>
      <c s="36" t="s">
        <v>98</v>
      </c>
      <c s="37">
        <v>18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85</v>
      </c>
      <c>
        <f>(M47*21)/100</f>
      </c>
      <c t="s">
        <v>28</v>
      </c>
    </row>
    <row r="48" spans="1:5" ht="12.75">
      <c r="A48" s="35" t="s">
        <v>56</v>
      </c>
      <c r="E48" s="39" t="s">
        <v>59</v>
      </c>
    </row>
    <row r="49" spans="1:5" ht="12.75">
      <c r="A49" s="35" t="s">
        <v>58</v>
      </c>
      <c r="E49" s="40" t="s">
        <v>59</v>
      </c>
    </row>
    <row r="50" spans="1:5" ht="255">
      <c r="A50" t="s">
        <v>60</v>
      </c>
      <c r="E50" s="39" t="s">
        <v>109</v>
      </c>
    </row>
    <row r="51" spans="1:16" ht="25.5">
      <c r="A51" t="s">
        <v>50</v>
      </c>
      <c s="34" t="s">
        <v>110</v>
      </c>
      <c s="34" t="s">
        <v>111</v>
      </c>
      <c s="35" t="s">
        <v>59</v>
      </c>
      <c s="6" t="s">
        <v>112</v>
      </c>
      <c s="36" t="s">
        <v>93</v>
      </c>
      <c s="37">
        <v>165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85</v>
      </c>
      <c>
        <f>(M51*21)/100</f>
      </c>
      <c t="s">
        <v>28</v>
      </c>
    </row>
    <row r="52" spans="1:5" ht="12.75">
      <c r="A52" s="35" t="s">
        <v>56</v>
      </c>
      <c r="E52" s="39" t="s">
        <v>59</v>
      </c>
    </row>
    <row r="53" spans="1:5" ht="12.75">
      <c r="A53" s="35" t="s">
        <v>58</v>
      </c>
      <c r="E53" s="40" t="s">
        <v>59</v>
      </c>
    </row>
    <row r="54" spans="1:5" ht="114.75">
      <c r="A54" t="s">
        <v>60</v>
      </c>
      <c r="E54" s="39" t="s">
        <v>113</v>
      </c>
    </row>
    <row r="55" spans="1:16" ht="25.5">
      <c r="A55" t="s">
        <v>50</v>
      </c>
      <c s="34" t="s">
        <v>114</v>
      </c>
      <c s="34" t="s">
        <v>115</v>
      </c>
      <c s="35" t="s">
        <v>59</v>
      </c>
      <c s="6" t="s">
        <v>116</v>
      </c>
      <c s="36" t="s">
        <v>93</v>
      </c>
      <c s="37">
        <v>365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85</v>
      </c>
      <c>
        <f>(M55*21)/100</f>
      </c>
      <c t="s">
        <v>28</v>
      </c>
    </row>
    <row r="56" spans="1:5" ht="12.75">
      <c r="A56" s="35" t="s">
        <v>56</v>
      </c>
      <c r="E56" s="39" t="s">
        <v>59</v>
      </c>
    </row>
    <row r="57" spans="1:5" ht="12.75">
      <c r="A57" s="35" t="s">
        <v>58</v>
      </c>
      <c r="E57" s="40" t="s">
        <v>59</v>
      </c>
    </row>
    <row r="58" spans="1:5" ht="102">
      <c r="A58" t="s">
        <v>60</v>
      </c>
      <c r="E58" s="39" t="s">
        <v>117</v>
      </c>
    </row>
    <row r="59" spans="1:16" ht="25.5">
      <c r="A59" t="s">
        <v>50</v>
      </c>
      <c s="34" t="s">
        <v>118</v>
      </c>
      <c s="34" t="s">
        <v>119</v>
      </c>
      <c s="35" t="s">
        <v>59</v>
      </c>
      <c s="6" t="s">
        <v>120</v>
      </c>
      <c s="36" t="s">
        <v>93</v>
      </c>
      <c s="37">
        <v>165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85</v>
      </c>
      <c>
        <f>(M59*21)/100</f>
      </c>
      <c t="s">
        <v>28</v>
      </c>
    </row>
    <row r="60" spans="1:5" ht="12.75">
      <c r="A60" s="35" t="s">
        <v>56</v>
      </c>
      <c r="E60" s="39" t="s">
        <v>59</v>
      </c>
    </row>
    <row r="61" spans="1:5" ht="12.75">
      <c r="A61" s="35" t="s">
        <v>58</v>
      </c>
      <c r="E61" s="40" t="s">
        <v>59</v>
      </c>
    </row>
    <row r="62" spans="1:5" ht="178.5">
      <c r="A62" t="s">
        <v>60</v>
      </c>
      <c r="E62" s="39" t="s">
        <v>121</v>
      </c>
    </row>
    <row r="63" spans="1:13" ht="12.75">
      <c r="A63" t="s">
        <v>47</v>
      </c>
      <c r="C63" s="31" t="s">
        <v>87</v>
      </c>
      <c r="E63" s="33" t="s">
        <v>122</v>
      </c>
      <c r="J63" s="32">
        <f>0</f>
      </c>
      <c s="32">
        <f>0</f>
      </c>
      <c s="32">
        <f>0+L64+L68+L72+L76+L80</f>
      </c>
      <c s="32">
        <f>0+M64+M68+M72+M76+M80</f>
      </c>
    </row>
    <row r="64" spans="1:16" ht="25.5">
      <c r="A64" t="s">
        <v>50</v>
      </c>
      <c s="34" t="s">
        <v>123</v>
      </c>
      <c s="34" t="s">
        <v>124</v>
      </c>
      <c s="35" t="s">
        <v>59</v>
      </c>
      <c s="6" t="s">
        <v>125</v>
      </c>
      <c s="36" t="s">
        <v>93</v>
      </c>
      <c s="37">
        <v>200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85</v>
      </c>
      <c>
        <f>(M64*21)/100</f>
      </c>
      <c t="s">
        <v>28</v>
      </c>
    </row>
    <row r="65" spans="1:5" ht="12.75">
      <c r="A65" s="35" t="s">
        <v>56</v>
      </c>
      <c r="E65" s="39" t="s">
        <v>59</v>
      </c>
    </row>
    <row r="66" spans="1:5" ht="12.75">
      <c r="A66" s="35" t="s">
        <v>58</v>
      </c>
      <c r="E66" s="40" t="s">
        <v>59</v>
      </c>
    </row>
    <row r="67" spans="1:5" ht="204">
      <c r="A67" t="s">
        <v>60</v>
      </c>
      <c r="E67" s="39" t="s">
        <v>126</v>
      </c>
    </row>
    <row r="68" spans="1:16" ht="12.75">
      <c r="A68" t="s">
        <v>50</v>
      </c>
      <c s="34" t="s">
        <v>28</v>
      </c>
      <c s="34" t="s">
        <v>127</v>
      </c>
      <c s="35" t="s">
        <v>59</v>
      </c>
      <c s="6" t="s">
        <v>128</v>
      </c>
      <c s="36" t="s">
        <v>84</v>
      </c>
      <c s="37">
        <v>55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85</v>
      </c>
      <c>
        <f>(M68*21)/100</f>
      </c>
      <c t="s">
        <v>28</v>
      </c>
    </row>
    <row r="69" spans="1:5" ht="12.75">
      <c r="A69" s="35" t="s">
        <v>56</v>
      </c>
      <c r="E69" s="39" t="s">
        <v>59</v>
      </c>
    </row>
    <row r="70" spans="1:5" ht="12.75">
      <c r="A70" s="35" t="s">
        <v>58</v>
      </c>
      <c r="E70" s="40" t="s">
        <v>59</v>
      </c>
    </row>
    <row r="71" spans="1:5" ht="140.25">
      <c r="A71" t="s">
        <v>60</v>
      </c>
      <c r="E71" s="39" t="s">
        <v>129</v>
      </c>
    </row>
    <row r="72" spans="1:16" ht="25.5">
      <c r="A72" t="s">
        <v>50</v>
      </c>
      <c s="34" t="s">
        <v>26</v>
      </c>
      <c s="34" t="s">
        <v>130</v>
      </c>
      <c s="35" t="s">
        <v>59</v>
      </c>
      <c s="6" t="s">
        <v>131</v>
      </c>
      <c s="36" t="s">
        <v>132</v>
      </c>
      <c s="37">
        <v>1100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28</v>
      </c>
    </row>
    <row r="73" spans="1:5" ht="12.75">
      <c r="A73" s="35" t="s">
        <v>56</v>
      </c>
      <c r="E73" s="39" t="s">
        <v>59</v>
      </c>
    </row>
    <row r="74" spans="1:5" ht="12.75">
      <c r="A74" s="35" t="s">
        <v>58</v>
      </c>
      <c r="E74" s="40" t="s">
        <v>133</v>
      </c>
    </row>
    <row r="75" spans="1:5" ht="89.25">
      <c r="A75" t="s">
        <v>60</v>
      </c>
      <c r="E75" s="39" t="s">
        <v>134</v>
      </c>
    </row>
    <row r="76" spans="1:16" ht="12.75">
      <c r="A76" t="s">
        <v>50</v>
      </c>
      <c s="34" t="s">
        <v>79</v>
      </c>
      <c s="34" t="s">
        <v>135</v>
      </c>
      <c s="35" t="s">
        <v>59</v>
      </c>
      <c s="6" t="s">
        <v>136</v>
      </c>
      <c s="36" t="s">
        <v>98</v>
      </c>
      <c s="37">
        <v>18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28</v>
      </c>
    </row>
    <row r="77" spans="1:5" ht="12.75">
      <c r="A77" s="35" t="s">
        <v>56</v>
      </c>
      <c r="E77" s="39" t="s">
        <v>59</v>
      </c>
    </row>
    <row r="78" spans="1:5" ht="12.75">
      <c r="A78" s="35" t="s">
        <v>58</v>
      </c>
      <c r="E78" s="40" t="s">
        <v>59</v>
      </c>
    </row>
    <row r="79" spans="1:5" ht="38.25">
      <c r="A79" t="s">
        <v>60</v>
      </c>
      <c r="E79" s="39" t="s">
        <v>137</v>
      </c>
    </row>
    <row r="80" spans="1:16" ht="12.75">
      <c r="A80" t="s">
        <v>50</v>
      </c>
      <c s="34" t="s">
        <v>138</v>
      </c>
      <c s="34" t="s">
        <v>139</v>
      </c>
      <c s="35" t="s">
        <v>59</v>
      </c>
      <c s="6" t="s">
        <v>140</v>
      </c>
      <c s="36" t="s">
        <v>98</v>
      </c>
      <c s="37">
        <v>6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85</v>
      </c>
      <c>
        <f>(M80*21)/100</f>
      </c>
      <c t="s">
        <v>28</v>
      </c>
    </row>
    <row r="81" spans="1:5" ht="12.75">
      <c r="A81" s="35" t="s">
        <v>56</v>
      </c>
      <c r="E81" s="39" t="s">
        <v>59</v>
      </c>
    </row>
    <row r="82" spans="1:5" ht="12.75">
      <c r="A82" s="35" t="s">
        <v>58</v>
      </c>
      <c r="E82" s="40" t="s">
        <v>59</v>
      </c>
    </row>
    <row r="83" spans="1:5" ht="153">
      <c r="A83" t="s">
        <v>60</v>
      </c>
      <c r="E83" s="39" t="s">
        <v>141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T1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2555</v>
      </c>
      <c s="41">
        <f>Rekapitulace!C39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2555</v>
      </c>
      <c r="E4" s="26" t="s">
        <v>2556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COUNTIFS(L8:L128,"=0",A8:A128,"P")+COUNTIFS(L8:L128,"",A8:A128,"P")+SUM(Q8:Q128)</f>
      </c>
    </row>
    <row r="8" spans="1:13" ht="25.5">
      <c r="A8" t="s">
        <v>45</v>
      </c>
      <c r="C8" s="28" t="s">
        <v>2779</v>
      </c>
      <c r="E8" s="30" t="s">
        <v>2778</v>
      </c>
      <c r="J8" s="29">
        <f>0+J9+J114+J127</f>
      </c>
      <c s="29">
        <f>0+K9+K114+K127</f>
      </c>
      <c s="29">
        <f>0+L9+L114+L127</f>
      </c>
      <c s="29">
        <f>0+M9+M114+M127</f>
      </c>
    </row>
    <row r="9" spans="1:13" ht="12.75">
      <c r="A9" t="s">
        <v>47</v>
      </c>
      <c r="C9" s="31" t="s">
        <v>123</v>
      </c>
      <c r="E9" s="33" t="s">
        <v>545</v>
      </c>
      <c r="J9" s="32">
        <f>0</f>
      </c>
      <c s="32">
        <f>0</f>
      </c>
      <c s="32">
        <f>0+L10+L14+L18+L22+L26+L30+L34+L38+L42+L46+L50+L54+L58+L62+L66+L70+L74+L78+L82+L86+L90+L94+L98+L102+L106+L110</f>
      </c>
      <c s="32">
        <f>0+M10+M14+M18+M22+M26+M30+M34+M38+M42+M46+M50+M54+M58+M62+M66+M70+M74+M78+M82+M86+M90+M94+M98+M102+M106+M110</f>
      </c>
    </row>
    <row r="10" spans="1:16" ht="25.5">
      <c r="A10" t="s">
        <v>50</v>
      </c>
      <c s="34" t="s">
        <v>123</v>
      </c>
      <c s="34" t="s">
        <v>332</v>
      </c>
      <c s="35" t="s">
        <v>59</v>
      </c>
      <c s="6" t="s">
        <v>328</v>
      </c>
      <c s="36" t="s">
        <v>173</v>
      </c>
      <c s="37">
        <v>2626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314</v>
      </c>
      <c>
        <f>(M10*21)/100</f>
      </c>
      <c t="s">
        <v>28</v>
      </c>
    </row>
    <row r="11" spans="1:5" ht="12.75">
      <c r="A11" s="35" t="s">
        <v>56</v>
      </c>
      <c r="E11" s="39" t="s">
        <v>2723</v>
      </c>
    </row>
    <row r="12" spans="1:5" ht="12.75">
      <c r="A12" s="35" t="s">
        <v>58</v>
      </c>
      <c r="E12" s="40" t="s">
        <v>2780</v>
      </c>
    </row>
    <row r="13" spans="1:5" ht="12.75">
      <c r="A13" t="s">
        <v>60</v>
      </c>
      <c r="E13" s="39" t="s">
        <v>59</v>
      </c>
    </row>
    <row r="14" spans="1:16" ht="25.5">
      <c r="A14" t="s">
        <v>50</v>
      </c>
      <c s="34" t="s">
        <v>28</v>
      </c>
      <c s="34" t="s">
        <v>336</v>
      </c>
      <c s="35" t="s">
        <v>59</v>
      </c>
      <c s="6" t="s">
        <v>337</v>
      </c>
      <c s="36" t="s">
        <v>173</v>
      </c>
      <c s="37">
        <v>2626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314</v>
      </c>
      <c>
        <f>(M14*21)/100</f>
      </c>
      <c t="s">
        <v>28</v>
      </c>
    </row>
    <row r="15" spans="1:5" ht="12.75">
      <c r="A15" s="35" t="s">
        <v>56</v>
      </c>
      <c r="E15" s="39" t="s">
        <v>1160</v>
      </c>
    </row>
    <row r="16" spans="1:5" ht="12.75">
      <c r="A16" s="35" t="s">
        <v>58</v>
      </c>
      <c r="E16" s="40" t="s">
        <v>2781</v>
      </c>
    </row>
    <row r="17" spans="1:5" ht="12.75">
      <c r="A17" t="s">
        <v>60</v>
      </c>
      <c r="E17" s="39" t="s">
        <v>59</v>
      </c>
    </row>
    <row r="18" spans="1:16" ht="25.5">
      <c r="A18" t="s">
        <v>50</v>
      </c>
      <c s="34" t="s">
        <v>26</v>
      </c>
      <c s="34" t="s">
        <v>340</v>
      </c>
      <c s="35" t="s">
        <v>59</v>
      </c>
      <c s="6" t="s">
        <v>341</v>
      </c>
      <c s="36" t="s">
        <v>173</v>
      </c>
      <c s="37">
        <v>2626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314</v>
      </c>
      <c>
        <f>(M18*21)/100</f>
      </c>
      <c t="s">
        <v>28</v>
      </c>
    </row>
    <row r="19" spans="1:5" ht="12.75">
      <c r="A19" s="35" t="s">
        <v>56</v>
      </c>
      <c r="E19" s="39" t="s">
        <v>1161</v>
      </c>
    </row>
    <row r="20" spans="1:5" ht="12.75">
      <c r="A20" s="35" t="s">
        <v>58</v>
      </c>
      <c r="E20" s="40" t="s">
        <v>2782</v>
      </c>
    </row>
    <row r="21" spans="1:5" ht="12.75">
      <c r="A21" t="s">
        <v>60</v>
      </c>
      <c r="E21" s="39" t="s">
        <v>59</v>
      </c>
    </row>
    <row r="22" spans="1:16" ht="25.5">
      <c r="A22" t="s">
        <v>50</v>
      </c>
      <c s="34" t="s">
        <v>160</v>
      </c>
      <c s="34" t="s">
        <v>1273</v>
      </c>
      <c s="35" t="s">
        <v>59</v>
      </c>
      <c s="6" t="s">
        <v>1274</v>
      </c>
      <c s="36" t="s">
        <v>851</v>
      </c>
      <c s="37">
        <v>80</v>
      </c>
      <c s="36">
        <v>3E-05</v>
      </c>
      <c s="36">
        <f>ROUND(G22*H22,6)</f>
      </c>
      <c r="L22" s="38">
        <v>0</v>
      </c>
      <c s="32">
        <f>ROUND(ROUND(L22,2)*ROUND(G22,3),2)</f>
      </c>
      <c s="36" t="s">
        <v>314</v>
      </c>
      <c>
        <f>(M22*21)/100</f>
      </c>
      <c t="s">
        <v>28</v>
      </c>
    </row>
    <row r="23" spans="1:5" ht="12.75">
      <c r="A23" s="35" t="s">
        <v>56</v>
      </c>
      <c r="E23" s="39" t="s">
        <v>2783</v>
      </c>
    </row>
    <row r="24" spans="1:5" ht="12.75">
      <c r="A24" s="35" t="s">
        <v>58</v>
      </c>
      <c r="E24" s="40" t="s">
        <v>2784</v>
      </c>
    </row>
    <row r="25" spans="1:5" ht="12.75">
      <c r="A25" t="s">
        <v>60</v>
      </c>
      <c r="E25" s="39" t="s">
        <v>2785</v>
      </c>
    </row>
    <row r="26" spans="1:16" ht="25.5">
      <c r="A26" t="s">
        <v>50</v>
      </c>
      <c s="34" t="s">
        <v>79</v>
      </c>
      <c s="34" t="s">
        <v>2786</v>
      </c>
      <c s="35" t="s">
        <v>59</v>
      </c>
      <c s="6" t="s">
        <v>2787</v>
      </c>
      <c s="36" t="s">
        <v>84</v>
      </c>
      <c s="37">
        <v>820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314</v>
      </c>
      <c>
        <f>(M26*21)/100</f>
      </c>
      <c t="s">
        <v>28</v>
      </c>
    </row>
    <row r="27" spans="1:5" ht="12.75">
      <c r="A27" s="35" t="s">
        <v>56</v>
      </c>
      <c r="E27" s="39" t="s">
        <v>2788</v>
      </c>
    </row>
    <row r="28" spans="1:5" ht="12.75">
      <c r="A28" s="35" t="s">
        <v>58</v>
      </c>
      <c r="E28" s="40" t="s">
        <v>2789</v>
      </c>
    </row>
    <row r="29" spans="1:5" ht="12.75">
      <c r="A29" t="s">
        <v>60</v>
      </c>
      <c r="E29" s="39" t="s">
        <v>2790</v>
      </c>
    </row>
    <row r="30" spans="1:16" ht="25.5">
      <c r="A30" t="s">
        <v>50</v>
      </c>
      <c s="34" t="s">
        <v>27</v>
      </c>
      <c s="34" t="s">
        <v>1704</v>
      </c>
      <c s="35" t="s">
        <v>59</v>
      </c>
      <c s="6" t="s">
        <v>718</v>
      </c>
      <c s="36" t="s">
        <v>84</v>
      </c>
      <c s="37">
        <v>820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314</v>
      </c>
      <c>
        <f>(M30*21)/100</f>
      </c>
      <c t="s">
        <v>28</v>
      </c>
    </row>
    <row r="31" spans="1:5" ht="12.75">
      <c r="A31" s="35" t="s">
        <v>56</v>
      </c>
      <c r="E31" s="39" t="s">
        <v>2571</v>
      </c>
    </row>
    <row r="32" spans="1:5" ht="12.75">
      <c r="A32" s="35" t="s">
        <v>58</v>
      </c>
      <c r="E32" s="40" t="s">
        <v>2791</v>
      </c>
    </row>
    <row r="33" spans="1:5" ht="12.75">
      <c r="A33" t="s">
        <v>60</v>
      </c>
      <c r="E33" s="39" t="s">
        <v>59</v>
      </c>
    </row>
    <row r="34" spans="1:16" ht="25.5">
      <c r="A34" t="s">
        <v>50</v>
      </c>
      <c s="34" t="s">
        <v>62</v>
      </c>
      <c s="34" t="s">
        <v>717</v>
      </c>
      <c s="35" t="s">
        <v>59</v>
      </c>
      <c s="6" t="s">
        <v>718</v>
      </c>
      <c s="36" t="s">
        <v>84</v>
      </c>
      <c s="37">
        <v>1164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314</v>
      </c>
      <c>
        <f>(M34*21)/100</f>
      </c>
      <c t="s">
        <v>28</v>
      </c>
    </row>
    <row r="35" spans="1:5" ht="12.75">
      <c r="A35" s="35" t="s">
        <v>56</v>
      </c>
      <c r="E35" s="39" t="s">
        <v>719</v>
      </c>
    </row>
    <row r="36" spans="1:5" ht="25.5">
      <c r="A36" s="35" t="s">
        <v>58</v>
      </c>
      <c r="E36" s="40" t="s">
        <v>2792</v>
      </c>
    </row>
    <row r="37" spans="1:5" ht="12.75">
      <c r="A37" t="s">
        <v>60</v>
      </c>
      <c r="E37" s="39" t="s">
        <v>59</v>
      </c>
    </row>
    <row r="38" spans="1:16" ht="25.5">
      <c r="A38" t="s">
        <v>50</v>
      </c>
      <c s="34" t="s">
        <v>81</v>
      </c>
      <c s="34" t="s">
        <v>1100</v>
      </c>
      <c s="35" t="s">
        <v>59</v>
      </c>
      <c s="6" t="s">
        <v>1101</v>
      </c>
      <c s="36" t="s">
        <v>84</v>
      </c>
      <c s="37">
        <v>1164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314</v>
      </c>
      <c>
        <f>(M38*21)/100</f>
      </c>
      <c t="s">
        <v>28</v>
      </c>
    </row>
    <row r="39" spans="1:5" ht="12.75">
      <c r="A39" s="35" t="s">
        <v>56</v>
      </c>
      <c r="E39" s="39" t="s">
        <v>1102</v>
      </c>
    </row>
    <row r="40" spans="1:5" ht="25.5">
      <c r="A40" s="35" t="s">
        <v>58</v>
      </c>
      <c r="E40" s="40" t="s">
        <v>2792</v>
      </c>
    </row>
    <row r="41" spans="1:5" ht="12.75">
      <c r="A41" t="s">
        <v>60</v>
      </c>
      <c r="E41" s="39" t="s">
        <v>59</v>
      </c>
    </row>
    <row r="42" spans="1:16" ht="25.5">
      <c r="A42" t="s">
        <v>50</v>
      </c>
      <c s="34" t="s">
        <v>87</v>
      </c>
      <c s="34" t="s">
        <v>2793</v>
      </c>
      <c s="35" t="s">
        <v>59</v>
      </c>
      <c s="6" t="s">
        <v>2794</v>
      </c>
      <c s="36" t="s">
        <v>173</v>
      </c>
      <c s="37">
        <v>2340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314</v>
      </c>
      <c>
        <f>(M42*21)/100</f>
      </c>
      <c t="s">
        <v>28</v>
      </c>
    </row>
    <row r="43" spans="1:5" ht="12.75">
      <c r="A43" s="35" t="s">
        <v>56</v>
      </c>
      <c r="E43" s="39" t="s">
        <v>2795</v>
      </c>
    </row>
    <row r="44" spans="1:5" ht="12.75">
      <c r="A44" s="35" t="s">
        <v>58</v>
      </c>
      <c r="E44" s="40" t="s">
        <v>2796</v>
      </c>
    </row>
    <row r="45" spans="1:5" ht="12.75">
      <c r="A45" t="s">
        <v>60</v>
      </c>
      <c r="E45" s="39" t="s">
        <v>2797</v>
      </c>
    </row>
    <row r="46" spans="1:16" ht="25.5">
      <c r="A46" t="s">
        <v>50</v>
      </c>
      <c s="34" t="s">
        <v>67</v>
      </c>
      <c s="34" t="s">
        <v>749</v>
      </c>
      <c s="35" t="s">
        <v>59</v>
      </c>
      <c s="6" t="s">
        <v>750</v>
      </c>
      <c s="36" t="s">
        <v>84</v>
      </c>
      <c s="37">
        <v>351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314</v>
      </c>
      <c>
        <f>(M46*21)/100</f>
      </c>
      <c t="s">
        <v>28</v>
      </c>
    </row>
    <row r="47" spans="1:5" ht="12.75">
      <c r="A47" s="35" t="s">
        <v>56</v>
      </c>
      <c r="E47" s="39" t="s">
        <v>751</v>
      </c>
    </row>
    <row r="48" spans="1:5" ht="12.75">
      <c r="A48" s="35" t="s">
        <v>58</v>
      </c>
      <c r="E48" s="40" t="s">
        <v>2798</v>
      </c>
    </row>
    <row r="49" spans="1:5" ht="12.75">
      <c r="A49" t="s">
        <v>60</v>
      </c>
      <c r="E49" s="39" t="s">
        <v>2799</v>
      </c>
    </row>
    <row r="50" spans="1:16" ht="25.5">
      <c r="A50" t="s">
        <v>50</v>
      </c>
      <c s="34" t="s">
        <v>90</v>
      </c>
      <c s="34" t="s">
        <v>2800</v>
      </c>
      <c s="35" t="s">
        <v>59</v>
      </c>
      <c s="6" t="s">
        <v>2801</v>
      </c>
      <c s="36" t="s">
        <v>173</v>
      </c>
      <c s="37">
        <v>2710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314</v>
      </c>
      <c>
        <f>(M50*21)/100</f>
      </c>
      <c t="s">
        <v>28</v>
      </c>
    </row>
    <row r="51" spans="1:5" ht="12.75">
      <c r="A51" s="35" t="s">
        <v>56</v>
      </c>
      <c r="E51" s="39" t="s">
        <v>2802</v>
      </c>
    </row>
    <row r="52" spans="1:5" ht="12.75">
      <c r="A52" s="35" t="s">
        <v>58</v>
      </c>
      <c r="E52" s="40" t="s">
        <v>2803</v>
      </c>
    </row>
    <row r="53" spans="1:5" ht="12.75">
      <c r="A53" t="s">
        <v>60</v>
      </c>
      <c r="E53" s="39" t="s">
        <v>2804</v>
      </c>
    </row>
    <row r="54" spans="1:16" ht="25.5">
      <c r="A54" t="s">
        <v>50</v>
      </c>
      <c s="34" t="s">
        <v>95</v>
      </c>
      <c s="34" t="s">
        <v>1173</v>
      </c>
      <c s="35" t="s">
        <v>59</v>
      </c>
      <c s="6" t="s">
        <v>1174</v>
      </c>
      <c s="36" t="s">
        <v>173</v>
      </c>
      <c s="37">
        <v>2710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314</v>
      </c>
      <c>
        <f>(M54*21)/100</f>
      </c>
      <c t="s">
        <v>28</v>
      </c>
    </row>
    <row r="55" spans="1:5" ht="12.75">
      <c r="A55" s="35" t="s">
        <v>56</v>
      </c>
      <c r="E55" s="39" t="s">
        <v>1175</v>
      </c>
    </row>
    <row r="56" spans="1:5" ht="12.75">
      <c r="A56" s="35" t="s">
        <v>58</v>
      </c>
      <c r="E56" s="40" t="s">
        <v>59</v>
      </c>
    </row>
    <row r="57" spans="1:5" ht="12.75">
      <c r="A57" t="s">
        <v>60</v>
      </c>
      <c r="E57" s="39" t="s">
        <v>59</v>
      </c>
    </row>
    <row r="58" spans="1:16" ht="12.75">
      <c r="A58" t="s">
        <v>50</v>
      </c>
      <c s="34" t="s">
        <v>101</v>
      </c>
      <c s="34" t="s">
        <v>1176</v>
      </c>
      <c s="35" t="s">
        <v>59</v>
      </c>
      <c s="6" t="s">
        <v>1177</v>
      </c>
      <c s="36" t="s">
        <v>1178</v>
      </c>
      <c s="37">
        <v>54.2</v>
      </c>
      <c s="36">
        <v>0.001</v>
      </c>
      <c s="36">
        <f>ROUND(G58*H58,6)</f>
      </c>
      <c r="L58" s="38">
        <v>0</v>
      </c>
      <c s="32">
        <f>ROUND(ROUND(L58,2)*ROUND(G58,3),2)</f>
      </c>
      <c s="36" t="s">
        <v>314</v>
      </c>
      <c>
        <f>(M58*21)/100</f>
      </c>
      <c t="s">
        <v>28</v>
      </c>
    </row>
    <row r="59" spans="1:5" ht="12.75">
      <c r="A59" s="35" t="s">
        <v>56</v>
      </c>
      <c r="E59" s="39" t="s">
        <v>59</v>
      </c>
    </row>
    <row r="60" spans="1:5" ht="12.75">
      <c r="A60" s="35" t="s">
        <v>58</v>
      </c>
      <c r="E60" s="40" t="s">
        <v>2805</v>
      </c>
    </row>
    <row r="61" spans="1:5" ht="12.75">
      <c r="A61" t="s">
        <v>60</v>
      </c>
      <c r="E61" s="39" t="s">
        <v>59</v>
      </c>
    </row>
    <row r="62" spans="1:16" ht="25.5">
      <c r="A62" t="s">
        <v>50</v>
      </c>
      <c s="34" t="s">
        <v>106</v>
      </c>
      <c s="34" t="s">
        <v>2806</v>
      </c>
      <c s="35" t="s">
        <v>59</v>
      </c>
      <c s="6" t="s">
        <v>2807</v>
      </c>
      <c s="36" t="s">
        <v>98</v>
      </c>
      <c s="37">
        <v>184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314</v>
      </c>
      <c>
        <f>(M62*21)/100</f>
      </c>
      <c t="s">
        <v>28</v>
      </c>
    </row>
    <row r="63" spans="1:5" ht="12.75">
      <c r="A63" s="35" t="s">
        <v>56</v>
      </c>
      <c r="E63" s="39" t="s">
        <v>2808</v>
      </c>
    </row>
    <row r="64" spans="1:5" ht="51">
      <c r="A64" s="35" t="s">
        <v>58</v>
      </c>
      <c r="E64" s="40" t="s">
        <v>2809</v>
      </c>
    </row>
    <row r="65" spans="1:5" ht="12.75">
      <c r="A65" t="s">
        <v>60</v>
      </c>
      <c r="E65" s="39" t="s">
        <v>2810</v>
      </c>
    </row>
    <row r="66" spans="1:16" ht="12.75">
      <c r="A66" t="s">
        <v>50</v>
      </c>
      <c s="34" t="s">
        <v>110</v>
      </c>
      <c s="34" t="s">
        <v>2811</v>
      </c>
      <c s="35" t="s">
        <v>59</v>
      </c>
      <c s="6" t="s">
        <v>2812</v>
      </c>
      <c s="36" t="s">
        <v>84</v>
      </c>
      <c s="37">
        <v>2.208</v>
      </c>
      <c s="36">
        <v>0.22</v>
      </c>
      <c s="36">
        <f>ROUND(G66*H66,6)</f>
      </c>
      <c r="L66" s="38">
        <v>0</v>
      </c>
      <c s="32">
        <f>ROUND(ROUND(L66,2)*ROUND(G66,3),2)</f>
      </c>
      <c s="36" t="s">
        <v>314</v>
      </c>
      <c>
        <f>(M66*21)/100</f>
      </c>
      <c t="s">
        <v>28</v>
      </c>
    </row>
    <row r="67" spans="1:5" ht="12.75">
      <c r="A67" s="35" t="s">
        <v>56</v>
      </c>
      <c r="E67" s="39" t="s">
        <v>59</v>
      </c>
    </row>
    <row r="68" spans="1:5" ht="12.75">
      <c r="A68" s="35" t="s">
        <v>58</v>
      </c>
      <c r="E68" s="40" t="s">
        <v>2813</v>
      </c>
    </row>
    <row r="69" spans="1:5" ht="12.75">
      <c r="A69" t="s">
        <v>60</v>
      </c>
      <c r="E69" s="39" t="s">
        <v>59</v>
      </c>
    </row>
    <row r="70" spans="1:16" ht="12.75">
      <c r="A70" t="s">
        <v>50</v>
      </c>
      <c s="34" t="s">
        <v>114</v>
      </c>
      <c s="34" t="s">
        <v>2814</v>
      </c>
      <c s="35" t="s">
        <v>59</v>
      </c>
      <c s="6" t="s">
        <v>2815</v>
      </c>
      <c s="36" t="s">
        <v>173</v>
      </c>
      <c s="37">
        <v>2710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314</v>
      </c>
      <c>
        <f>(M70*21)/100</f>
      </c>
      <c t="s">
        <v>28</v>
      </c>
    </row>
    <row r="71" spans="1:5" ht="12.75">
      <c r="A71" s="35" t="s">
        <v>56</v>
      </c>
      <c r="E71" s="39" t="s">
        <v>2816</v>
      </c>
    </row>
    <row r="72" spans="1:5" ht="12.75">
      <c r="A72" s="35" t="s">
        <v>58</v>
      </c>
      <c r="E72" s="40" t="s">
        <v>59</v>
      </c>
    </row>
    <row r="73" spans="1:5" ht="12.75">
      <c r="A73" t="s">
        <v>60</v>
      </c>
      <c r="E73" s="39" t="s">
        <v>59</v>
      </c>
    </row>
    <row r="74" spans="1:16" ht="12.75">
      <c r="A74" t="s">
        <v>50</v>
      </c>
      <c s="34" t="s">
        <v>138</v>
      </c>
      <c s="34" t="s">
        <v>2817</v>
      </c>
      <c s="35" t="s">
        <v>59</v>
      </c>
      <c s="6" t="s">
        <v>2818</v>
      </c>
      <c s="36" t="s">
        <v>173</v>
      </c>
      <c s="37">
        <v>2710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314</v>
      </c>
      <c>
        <f>(M74*21)/100</f>
      </c>
      <c t="s">
        <v>28</v>
      </c>
    </row>
    <row r="75" spans="1:5" ht="12.75">
      <c r="A75" s="35" t="s">
        <v>56</v>
      </c>
      <c r="E75" s="39" t="s">
        <v>2819</v>
      </c>
    </row>
    <row r="76" spans="1:5" ht="12.75">
      <c r="A76" s="35" t="s">
        <v>58</v>
      </c>
      <c r="E76" s="40" t="s">
        <v>59</v>
      </c>
    </row>
    <row r="77" spans="1:5" ht="12.75">
      <c r="A77" t="s">
        <v>60</v>
      </c>
      <c r="E77" s="39" t="s">
        <v>59</v>
      </c>
    </row>
    <row r="78" spans="1:16" ht="12.75">
      <c r="A78" t="s">
        <v>50</v>
      </c>
      <c s="34" t="s">
        <v>118</v>
      </c>
      <c s="34" t="s">
        <v>2820</v>
      </c>
      <c s="35" t="s">
        <v>59</v>
      </c>
      <c s="6" t="s">
        <v>2821</v>
      </c>
      <c s="36" t="s">
        <v>173</v>
      </c>
      <c s="37">
        <v>2710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314</v>
      </c>
      <c>
        <f>(M78*21)/100</f>
      </c>
      <c t="s">
        <v>28</v>
      </c>
    </row>
    <row r="79" spans="1:5" ht="12.75">
      <c r="A79" s="35" t="s">
        <v>56</v>
      </c>
      <c r="E79" s="39" t="s">
        <v>2822</v>
      </c>
    </row>
    <row r="80" spans="1:5" ht="12.75">
      <c r="A80" s="35" t="s">
        <v>58</v>
      </c>
      <c r="E80" s="40" t="s">
        <v>59</v>
      </c>
    </row>
    <row r="81" spans="1:5" ht="12.75">
      <c r="A81" t="s">
        <v>60</v>
      </c>
      <c r="E81" s="39" t="s">
        <v>59</v>
      </c>
    </row>
    <row r="82" spans="1:16" ht="25.5">
      <c r="A82" t="s">
        <v>50</v>
      </c>
      <c s="34" t="s">
        <v>73</v>
      </c>
      <c s="34" t="s">
        <v>2823</v>
      </c>
      <c s="35" t="s">
        <v>59</v>
      </c>
      <c s="6" t="s">
        <v>2824</v>
      </c>
      <c s="36" t="s">
        <v>98</v>
      </c>
      <c s="37">
        <v>184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314</v>
      </c>
      <c>
        <f>(M82*21)/100</f>
      </c>
      <c t="s">
        <v>28</v>
      </c>
    </row>
    <row r="83" spans="1:5" ht="12.75">
      <c r="A83" s="35" t="s">
        <v>56</v>
      </c>
      <c r="E83" s="39" t="s">
        <v>2825</v>
      </c>
    </row>
    <row r="84" spans="1:5" ht="51">
      <c r="A84" s="35" t="s">
        <v>58</v>
      </c>
      <c r="E84" s="40" t="s">
        <v>2809</v>
      </c>
    </row>
    <row r="85" spans="1:5" ht="12.75">
      <c r="A85" t="s">
        <v>60</v>
      </c>
      <c r="E85" s="39" t="s">
        <v>2826</v>
      </c>
    </row>
    <row r="86" spans="1:16" ht="25.5">
      <c r="A86" t="s">
        <v>50</v>
      </c>
      <c s="34" t="s">
        <v>211</v>
      </c>
      <c s="34" t="s">
        <v>2827</v>
      </c>
      <c s="35" t="s">
        <v>59</v>
      </c>
      <c s="6" t="s">
        <v>2828</v>
      </c>
      <c s="36" t="s">
        <v>98</v>
      </c>
      <c s="37">
        <v>184</v>
      </c>
      <c s="36">
        <v>0.00094</v>
      </c>
      <c s="36">
        <f>ROUND(G86*H86,6)</f>
      </c>
      <c r="L86" s="38">
        <v>0</v>
      </c>
      <c s="32">
        <f>ROUND(ROUND(L86,2)*ROUND(G86,3),2)</f>
      </c>
      <c s="36" t="s">
        <v>314</v>
      </c>
      <c>
        <f>(M86*21)/100</f>
      </c>
      <c t="s">
        <v>28</v>
      </c>
    </row>
    <row r="87" spans="1:5" ht="12.75">
      <c r="A87" s="35" t="s">
        <v>56</v>
      </c>
      <c r="E87" s="39" t="s">
        <v>2829</v>
      </c>
    </row>
    <row r="88" spans="1:5" ht="51">
      <c r="A88" s="35" t="s">
        <v>58</v>
      </c>
      <c r="E88" s="40" t="s">
        <v>2809</v>
      </c>
    </row>
    <row r="89" spans="1:5" ht="12.75">
      <c r="A89" t="s">
        <v>60</v>
      </c>
      <c r="E89" s="39" t="s">
        <v>2810</v>
      </c>
    </row>
    <row r="90" spans="1:16" ht="12.75">
      <c r="A90" t="s">
        <v>50</v>
      </c>
      <c s="34" t="s">
        <v>216</v>
      </c>
      <c s="34" t="s">
        <v>2830</v>
      </c>
      <c s="35" t="s">
        <v>59</v>
      </c>
      <c s="6" t="s">
        <v>2831</v>
      </c>
      <c s="36" t="s">
        <v>173</v>
      </c>
      <c s="37">
        <v>90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314</v>
      </c>
      <c>
        <f>(M90*21)/100</f>
      </c>
      <c t="s">
        <v>28</v>
      </c>
    </row>
    <row r="91" spans="1:5" ht="12.75">
      <c r="A91" s="35" t="s">
        <v>56</v>
      </c>
      <c r="E91" s="39" t="s">
        <v>2832</v>
      </c>
    </row>
    <row r="92" spans="1:5" ht="51">
      <c r="A92" s="35" t="s">
        <v>58</v>
      </c>
      <c r="E92" s="40" t="s">
        <v>2833</v>
      </c>
    </row>
    <row r="93" spans="1:5" ht="12.75">
      <c r="A93" t="s">
        <v>60</v>
      </c>
      <c r="E93" s="39" t="s">
        <v>2810</v>
      </c>
    </row>
    <row r="94" spans="1:16" ht="12.75">
      <c r="A94" t="s">
        <v>50</v>
      </c>
      <c s="34" t="s">
        <v>219</v>
      </c>
      <c s="34" t="s">
        <v>2834</v>
      </c>
      <c s="35" t="s">
        <v>59</v>
      </c>
      <c s="6" t="s">
        <v>2835</v>
      </c>
      <c s="36" t="s">
        <v>173</v>
      </c>
      <c s="37">
        <v>2710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314</v>
      </c>
      <c>
        <f>(M94*21)/100</f>
      </c>
      <c t="s">
        <v>28</v>
      </c>
    </row>
    <row r="95" spans="1:5" ht="12.75">
      <c r="A95" s="35" t="s">
        <v>56</v>
      </c>
      <c r="E95" s="39" t="s">
        <v>2836</v>
      </c>
    </row>
    <row r="96" spans="1:5" ht="12.75">
      <c r="A96" s="35" t="s">
        <v>58</v>
      </c>
      <c r="E96" s="40" t="s">
        <v>59</v>
      </c>
    </row>
    <row r="97" spans="1:5" ht="12.75">
      <c r="A97" t="s">
        <v>60</v>
      </c>
      <c r="E97" s="39" t="s">
        <v>59</v>
      </c>
    </row>
    <row r="98" spans="1:16" ht="12.75">
      <c r="A98" t="s">
        <v>50</v>
      </c>
      <c s="34" t="s">
        <v>223</v>
      </c>
      <c s="34" t="s">
        <v>1180</v>
      </c>
      <c s="35" t="s">
        <v>59</v>
      </c>
      <c s="6" t="s">
        <v>1181</v>
      </c>
      <c s="36" t="s">
        <v>84</v>
      </c>
      <c s="37">
        <v>406.5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314</v>
      </c>
      <c>
        <f>(M98*21)/100</f>
      </c>
      <c t="s">
        <v>28</v>
      </c>
    </row>
    <row r="99" spans="1:5" ht="12.75">
      <c r="A99" s="35" t="s">
        <v>56</v>
      </c>
      <c r="E99" s="39" t="s">
        <v>1182</v>
      </c>
    </row>
    <row r="100" spans="1:5" ht="12.75">
      <c r="A100" s="35" t="s">
        <v>58</v>
      </c>
      <c r="E100" s="40" t="s">
        <v>2837</v>
      </c>
    </row>
    <row r="101" spans="1:5" ht="12.75">
      <c r="A101" t="s">
        <v>60</v>
      </c>
      <c r="E101" s="39" t="s">
        <v>2838</v>
      </c>
    </row>
    <row r="102" spans="1:16" ht="25.5">
      <c r="A102" t="s">
        <v>50</v>
      </c>
      <c s="34" t="s">
        <v>226</v>
      </c>
      <c s="34" t="s">
        <v>2839</v>
      </c>
      <c s="35" t="s">
        <v>59</v>
      </c>
      <c s="6" t="s">
        <v>2840</v>
      </c>
      <c s="36" t="s">
        <v>173</v>
      </c>
      <c s="37">
        <v>2710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314</v>
      </c>
      <c>
        <f>(M102*21)/100</f>
      </c>
      <c t="s">
        <v>28</v>
      </c>
    </row>
    <row r="103" spans="1:5" ht="12.75">
      <c r="A103" s="35" t="s">
        <v>56</v>
      </c>
      <c r="E103" s="39" t="s">
        <v>2841</v>
      </c>
    </row>
    <row r="104" spans="1:5" ht="12.75">
      <c r="A104" s="35" t="s">
        <v>58</v>
      </c>
      <c r="E104" s="40" t="s">
        <v>59</v>
      </c>
    </row>
    <row r="105" spans="1:5" ht="12.75">
      <c r="A105" t="s">
        <v>60</v>
      </c>
      <c r="E105" s="39" t="s">
        <v>59</v>
      </c>
    </row>
    <row r="106" spans="1:16" ht="12.75">
      <c r="A106" t="s">
        <v>50</v>
      </c>
      <c s="34" t="s">
        <v>230</v>
      </c>
      <c s="34" t="s">
        <v>1184</v>
      </c>
      <c s="35" t="s">
        <v>59</v>
      </c>
      <c s="6" t="s">
        <v>1185</v>
      </c>
      <c s="36" t="s">
        <v>84</v>
      </c>
      <c s="37">
        <v>203.25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314</v>
      </c>
      <c>
        <f>(M106*21)/100</f>
      </c>
      <c t="s">
        <v>28</v>
      </c>
    </row>
    <row r="107" spans="1:5" ht="12.75">
      <c r="A107" s="35" t="s">
        <v>56</v>
      </c>
      <c r="E107" s="39" t="s">
        <v>1186</v>
      </c>
    </row>
    <row r="108" spans="1:5" ht="12.75">
      <c r="A108" s="35" t="s">
        <v>58</v>
      </c>
      <c r="E108" s="40" t="s">
        <v>2842</v>
      </c>
    </row>
    <row r="109" spans="1:5" ht="12.75">
      <c r="A109" t="s">
        <v>60</v>
      </c>
      <c r="E109" s="39" t="s">
        <v>59</v>
      </c>
    </row>
    <row r="110" spans="1:16" ht="25.5">
      <c r="A110" t="s">
        <v>50</v>
      </c>
      <c s="34" t="s">
        <v>233</v>
      </c>
      <c s="34" t="s">
        <v>1188</v>
      </c>
      <c s="35" t="s">
        <v>59</v>
      </c>
      <c s="6" t="s">
        <v>1189</v>
      </c>
      <c s="36" t="s">
        <v>84</v>
      </c>
      <c s="37">
        <v>4065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314</v>
      </c>
      <c>
        <f>(M110*21)/100</f>
      </c>
      <c t="s">
        <v>28</v>
      </c>
    </row>
    <row r="111" spans="1:5" ht="12.75">
      <c r="A111" s="35" t="s">
        <v>56</v>
      </c>
      <c r="E111" s="39" t="s">
        <v>1190</v>
      </c>
    </row>
    <row r="112" spans="1:5" ht="12.75">
      <c r="A112" s="35" t="s">
        <v>58</v>
      </c>
      <c r="E112" s="40" t="s">
        <v>2843</v>
      </c>
    </row>
    <row r="113" spans="1:5" ht="12.75">
      <c r="A113" t="s">
        <v>60</v>
      </c>
      <c r="E113" s="39" t="s">
        <v>59</v>
      </c>
    </row>
    <row r="114" spans="1:13" ht="12.75">
      <c r="A114" t="s">
        <v>47</v>
      </c>
      <c r="C114" s="31" t="s">
        <v>474</v>
      </c>
      <c r="E114" s="33" t="s">
        <v>475</v>
      </c>
      <c r="J114" s="32">
        <f>0</f>
      </c>
      <c s="32">
        <f>0</f>
      </c>
      <c s="32">
        <f>0+L115+L119+L123</f>
      </c>
      <c s="32">
        <f>0+M115+M119+M123</f>
      </c>
    </row>
    <row r="115" spans="1:16" ht="25.5">
      <c r="A115" t="s">
        <v>50</v>
      </c>
      <c s="34" t="s">
        <v>236</v>
      </c>
      <c s="34" t="s">
        <v>366</v>
      </c>
      <c s="35" t="s">
        <v>367</v>
      </c>
      <c s="6" t="s">
        <v>368</v>
      </c>
      <c s="36" t="s">
        <v>54</v>
      </c>
      <c s="37">
        <v>1155.44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28</v>
      </c>
    </row>
    <row r="116" spans="1:5" ht="25.5">
      <c r="A116" s="35" t="s">
        <v>56</v>
      </c>
      <c r="E116" s="39" t="s">
        <v>744</v>
      </c>
    </row>
    <row r="117" spans="1:5" ht="12.75">
      <c r="A117" s="35" t="s">
        <v>58</v>
      </c>
      <c r="E117" s="40" t="s">
        <v>59</v>
      </c>
    </row>
    <row r="118" spans="1:5" ht="12.75">
      <c r="A118" t="s">
        <v>60</v>
      </c>
      <c r="E118" s="39" t="s">
        <v>59</v>
      </c>
    </row>
    <row r="119" spans="1:16" ht="25.5">
      <c r="A119" t="s">
        <v>50</v>
      </c>
      <c s="34" t="s">
        <v>242</v>
      </c>
      <c s="34" t="s">
        <v>476</v>
      </c>
      <c s="35" t="s">
        <v>477</v>
      </c>
      <c s="6" t="s">
        <v>1237</v>
      </c>
      <c s="36" t="s">
        <v>54</v>
      </c>
      <c s="37">
        <v>1.313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28</v>
      </c>
    </row>
    <row r="120" spans="1:5" ht="25.5">
      <c r="A120" s="35" t="s">
        <v>56</v>
      </c>
      <c r="E120" s="39" t="s">
        <v>744</v>
      </c>
    </row>
    <row r="121" spans="1:5" ht="12.75">
      <c r="A121" s="35" t="s">
        <v>58</v>
      </c>
      <c r="E121" s="40" t="s">
        <v>59</v>
      </c>
    </row>
    <row r="122" spans="1:5" ht="12.75">
      <c r="A122" t="s">
        <v>60</v>
      </c>
      <c r="E122" s="39" t="s">
        <v>2844</v>
      </c>
    </row>
    <row r="123" spans="1:16" ht="38.25">
      <c r="A123" t="s">
        <v>50</v>
      </c>
      <c s="34" t="s">
        <v>249</v>
      </c>
      <c s="34" t="s">
        <v>1239</v>
      </c>
      <c s="35" t="s">
        <v>1240</v>
      </c>
      <c s="6" t="s">
        <v>1241</v>
      </c>
      <c s="36" t="s">
        <v>54</v>
      </c>
      <c s="37">
        <v>2.101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28</v>
      </c>
    </row>
    <row r="124" spans="1:5" ht="25.5">
      <c r="A124" s="35" t="s">
        <v>56</v>
      </c>
      <c r="E124" s="39" t="s">
        <v>744</v>
      </c>
    </row>
    <row r="125" spans="1:5" ht="12.75">
      <c r="A125" s="35" t="s">
        <v>58</v>
      </c>
      <c r="E125" s="40" t="s">
        <v>59</v>
      </c>
    </row>
    <row r="126" spans="1:5" ht="12.75">
      <c r="A126" t="s">
        <v>60</v>
      </c>
      <c r="E126" s="39" t="s">
        <v>2845</v>
      </c>
    </row>
    <row r="127" spans="1:13" ht="12.75">
      <c r="A127" t="s">
        <v>47</v>
      </c>
      <c r="C127" s="31" t="s">
        <v>482</v>
      </c>
      <c r="E127" s="33" t="s">
        <v>483</v>
      </c>
      <c r="J127" s="32">
        <f>0</f>
      </c>
      <c s="32">
        <f>0</f>
      </c>
      <c s="32">
        <f>0+L128</f>
      </c>
      <c s="32">
        <f>0+M128</f>
      </c>
    </row>
    <row r="128" spans="1:16" ht="25.5">
      <c r="A128" t="s">
        <v>50</v>
      </c>
      <c s="34" t="s">
        <v>253</v>
      </c>
      <c s="34" t="s">
        <v>2604</v>
      </c>
      <c s="35" t="s">
        <v>59</v>
      </c>
      <c s="6" t="s">
        <v>2605</v>
      </c>
      <c s="36" t="s">
        <v>54</v>
      </c>
      <c s="37">
        <v>0.715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314</v>
      </c>
      <c>
        <f>(M128*21)/100</f>
      </c>
      <c t="s">
        <v>28</v>
      </c>
    </row>
    <row r="129" spans="1:5" ht="12.75">
      <c r="A129" s="35" t="s">
        <v>56</v>
      </c>
      <c r="E129" s="39" t="s">
        <v>2776</v>
      </c>
    </row>
    <row r="130" spans="1:5" ht="12.75">
      <c r="A130" s="35" t="s">
        <v>58</v>
      </c>
      <c r="E130" s="40" t="s">
        <v>59</v>
      </c>
    </row>
    <row r="131" spans="1:5" ht="12.75">
      <c r="A131" t="s">
        <v>60</v>
      </c>
      <c r="E131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T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2555</v>
      </c>
      <c s="41">
        <f>Rekapitulace!C39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2555</v>
      </c>
      <c r="E4" s="26" t="s">
        <v>2556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COUNTIFS(L8:L28,"=0",A8:A28,"P")+COUNTIFS(L8:L28,"",A8:A28,"P")+SUM(Q8:Q28)</f>
      </c>
    </row>
    <row r="8" spans="1:13" ht="25.5">
      <c r="A8" t="s">
        <v>45</v>
      </c>
      <c r="C8" s="28" t="s">
        <v>2848</v>
      </c>
      <c r="E8" s="30" t="s">
        <v>2847</v>
      </c>
      <c r="J8" s="29">
        <f>0+J9+J22+J27</f>
      </c>
      <c s="29">
        <f>0+K9+K22+K27</f>
      </c>
      <c s="29">
        <f>0+L9+L22+L27</f>
      </c>
      <c s="29">
        <f>0+M9+M22+M27</f>
      </c>
    </row>
    <row r="9" spans="1:13" ht="12.75">
      <c r="A9" t="s">
        <v>47</v>
      </c>
      <c r="C9" s="31" t="s">
        <v>123</v>
      </c>
      <c r="E9" s="33" t="s">
        <v>545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50</v>
      </c>
      <c s="34" t="s">
        <v>123</v>
      </c>
      <c s="34" t="s">
        <v>332</v>
      </c>
      <c s="35" t="s">
        <v>59</v>
      </c>
      <c s="6" t="s">
        <v>328</v>
      </c>
      <c s="36" t="s">
        <v>173</v>
      </c>
      <c s="37">
        <v>300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314</v>
      </c>
      <c>
        <f>(M10*21)/100</f>
      </c>
      <c t="s">
        <v>28</v>
      </c>
    </row>
    <row r="11" spans="1:5" ht="12.75">
      <c r="A11" s="35" t="s">
        <v>56</v>
      </c>
      <c r="E11" s="39" t="s">
        <v>2723</v>
      </c>
    </row>
    <row r="12" spans="1:5" ht="12.75">
      <c r="A12" s="35" t="s">
        <v>58</v>
      </c>
      <c r="E12" s="40" t="s">
        <v>2849</v>
      </c>
    </row>
    <row r="13" spans="1:5" ht="12.75">
      <c r="A13" t="s">
        <v>60</v>
      </c>
      <c r="E13" s="39" t="s">
        <v>59</v>
      </c>
    </row>
    <row r="14" spans="1:16" ht="25.5">
      <c r="A14" t="s">
        <v>50</v>
      </c>
      <c s="34" t="s">
        <v>28</v>
      </c>
      <c s="34" t="s">
        <v>712</v>
      </c>
      <c s="35" t="s">
        <v>59</v>
      </c>
      <c s="6" t="s">
        <v>713</v>
      </c>
      <c s="36" t="s">
        <v>98</v>
      </c>
      <c s="37">
        <v>4</v>
      </c>
      <c s="36">
        <v>0.0363</v>
      </c>
      <c s="36">
        <f>ROUND(G14*H14,6)</f>
      </c>
      <c r="L14" s="38">
        <v>0</v>
      </c>
      <c s="32">
        <f>ROUND(ROUND(L14,2)*ROUND(G14,3),2)</f>
      </c>
      <c s="36" t="s">
        <v>314</v>
      </c>
      <c>
        <f>(M14*21)/100</f>
      </c>
      <c t="s">
        <v>28</v>
      </c>
    </row>
    <row r="15" spans="1:5" ht="12.75">
      <c r="A15" s="35" t="s">
        <v>56</v>
      </c>
      <c r="E15" s="39" t="s">
        <v>714</v>
      </c>
    </row>
    <row r="16" spans="1:5" ht="12.75">
      <c r="A16" s="35" t="s">
        <v>58</v>
      </c>
      <c r="E16" s="40" t="s">
        <v>2850</v>
      </c>
    </row>
    <row r="17" spans="1:5" ht="12.75">
      <c r="A17" t="s">
        <v>60</v>
      </c>
      <c r="E17" s="39" t="s">
        <v>2851</v>
      </c>
    </row>
    <row r="18" spans="1:16" ht="12.75">
      <c r="A18" t="s">
        <v>50</v>
      </c>
      <c s="34" t="s">
        <v>26</v>
      </c>
      <c s="34" t="s">
        <v>2852</v>
      </c>
      <c s="35" t="s">
        <v>59</v>
      </c>
      <c s="6" t="s">
        <v>2853</v>
      </c>
      <c s="36" t="s">
        <v>173</v>
      </c>
      <c s="37">
        <v>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314</v>
      </c>
      <c>
        <f>(M18*21)/100</f>
      </c>
      <c t="s">
        <v>28</v>
      </c>
    </row>
    <row r="19" spans="1:5" ht="12.75">
      <c r="A19" s="35" t="s">
        <v>56</v>
      </c>
      <c r="E19" s="39" t="s">
        <v>2854</v>
      </c>
    </row>
    <row r="20" spans="1:5" ht="12.75">
      <c r="A20" s="35" t="s">
        <v>58</v>
      </c>
      <c r="E20" s="40" t="s">
        <v>2675</v>
      </c>
    </row>
    <row r="21" spans="1:5" ht="12.75">
      <c r="A21" t="s">
        <v>60</v>
      </c>
      <c r="E21" s="39" t="s">
        <v>2855</v>
      </c>
    </row>
    <row r="22" spans="1:13" ht="12.75">
      <c r="A22" t="s">
        <v>47</v>
      </c>
      <c r="C22" s="31" t="s">
        <v>474</v>
      </c>
      <c r="E22" s="33" t="s">
        <v>475</v>
      </c>
      <c r="J22" s="32">
        <f>0</f>
      </c>
      <c s="32">
        <f>0</f>
      </c>
      <c s="32">
        <f>0+L23</f>
      </c>
      <c s="32">
        <f>0+M23</f>
      </c>
    </row>
    <row r="23" spans="1:16" ht="25.5">
      <c r="A23" t="s">
        <v>50</v>
      </c>
      <c s="34" t="s">
        <v>160</v>
      </c>
      <c s="34" t="s">
        <v>366</v>
      </c>
      <c s="35" t="s">
        <v>367</v>
      </c>
      <c s="6" t="s">
        <v>368</v>
      </c>
      <c s="36" t="s">
        <v>54</v>
      </c>
      <c s="37">
        <v>132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28</v>
      </c>
    </row>
    <row r="24" spans="1:5" ht="25.5">
      <c r="A24" s="35" t="s">
        <v>56</v>
      </c>
      <c r="E24" s="39" t="s">
        <v>744</v>
      </c>
    </row>
    <row r="25" spans="1:5" ht="12.75">
      <c r="A25" s="35" t="s">
        <v>58</v>
      </c>
      <c r="E25" s="40" t="s">
        <v>59</v>
      </c>
    </row>
    <row r="26" spans="1:5" ht="12.75">
      <c r="A26" t="s">
        <v>60</v>
      </c>
      <c r="E26" s="39" t="s">
        <v>59</v>
      </c>
    </row>
    <row r="27" spans="1:13" ht="12.75">
      <c r="A27" t="s">
        <v>47</v>
      </c>
      <c r="C27" s="31" t="s">
        <v>482</v>
      </c>
      <c r="E27" s="33" t="s">
        <v>483</v>
      </c>
      <c r="J27" s="32">
        <f>0</f>
      </c>
      <c s="32">
        <f>0</f>
      </c>
      <c s="32">
        <f>0+L28</f>
      </c>
      <c s="32">
        <f>0+M28</f>
      </c>
    </row>
    <row r="28" spans="1:16" ht="12.75">
      <c r="A28" t="s">
        <v>50</v>
      </c>
      <c s="34" t="s">
        <v>79</v>
      </c>
      <c s="34" t="s">
        <v>586</v>
      </c>
      <c s="35" t="s">
        <v>59</v>
      </c>
      <c s="6" t="s">
        <v>587</v>
      </c>
      <c s="36" t="s">
        <v>54</v>
      </c>
      <c s="37">
        <v>0.145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314</v>
      </c>
      <c>
        <f>(M28*21)/100</f>
      </c>
      <c t="s">
        <v>28</v>
      </c>
    </row>
    <row r="29" spans="1:5" ht="12.75">
      <c r="A29" s="35" t="s">
        <v>56</v>
      </c>
      <c r="E29" s="39" t="s">
        <v>588</v>
      </c>
    </row>
    <row r="30" spans="1:5" ht="12.75">
      <c r="A30" s="35" t="s">
        <v>58</v>
      </c>
      <c r="E30" s="40" t="s">
        <v>59</v>
      </c>
    </row>
    <row r="31" spans="1:5" ht="12.75">
      <c r="A31" t="s">
        <v>60</v>
      </c>
      <c r="E31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T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2555</v>
      </c>
      <c s="41">
        <f>Rekapitulace!C39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2555</v>
      </c>
      <c r="E4" s="26" t="s">
        <v>2556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COUNTIFS(L8:L63,"=0",A8:A63,"P")+COUNTIFS(L8:L63,"",A8:A63,"P")+SUM(Q8:Q63)</f>
      </c>
    </row>
    <row r="8" spans="1:13" ht="12.75">
      <c r="A8" t="s">
        <v>45</v>
      </c>
      <c r="C8" s="28" t="s">
        <v>2858</v>
      </c>
      <c r="E8" s="30" t="s">
        <v>2857</v>
      </c>
      <c r="J8" s="29">
        <f>0+J9+J18+J43+J52+J57+J62</f>
      </c>
      <c s="29">
        <f>0+K9+K18+K43+K52+K57+K62</f>
      </c>
      <c s="29">
        <f>0+L9+L18+L43+L52+L57+L62</f>
      </c>
      <c s="29">
        <f>0+M9+M18+M43+M52+M57+M62</f>
      </c>
    </row>
    <row r="9" spans="1:13" ht="12.75">
      <c r="A9" t="s">
        <v>47</v>
      </c>
      <c r="C9" s="31" t="s">
        <v>123</v>
      </c>
      <c r="E9" s="33" t="s">
        <v>545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50</v>
      </c>
      <c s="34" t="s">
        <v>123</v>
      </c>
      <c s="34" t="s">
        <v>2859</v>
      </c>
      <c s="35" t="s">
        <v>59</v>
      </c>
      <c s="6" t="s">
        <v>2860</v>
      </c>
      <c s="36" t="s">
        <v>173</v>
      </c>
      <c s="37">
        <v>128.4</v>
      </c>
      <c s="36">
        <v>4E-05</v>
      </c>
      <c s="36">
        <f>ROUND(G10*H10,6)</f>
      </c>
      <c r="L10" s="38">
        <v>0</v>
      </c>
      <c s="32">
        <f>ROUND(ROUND(L10,2)*ROUND(G10,3),2)</f>
      </c>
      <c s="36" t="s">
        <v>314</v>
      </c>
      <c>
        <f>(M10*21)/100</f>
      </c>
      <c t="s">
        <v>28</v>
      </c>
    </row>
    <row r="11" spans="1:5" ht="12.75">
      <c r="A11" s="35" t="s">
        <v>56</v>
      </c>
      <c r="E11" s="39" t="s">
        <v>2861</v>
      </c>
    </row>
    <row r="12" spans="1:5" ht="12.75">
      <c r="A12" s="35" t="s">
        <v>58</v>
      </c>
      <c r="E12" s="40" t="s">
        <v>2862</v>
      </c>
    </row>
    <row r="13" spans="1:5" ht="12.75">
      <c r="A13" t="s">
        <v>60</v>
      </c>
      <c r="E13" s="39" t="s">
        <v>2863</v>
      </c>
    </row>
    <row r="14" spans="1:16" ht="25.5">
      <c r="A14" t="s">
        <v>50</v>
      </c>
      <c s="34" t="s">
        <v>28</v>
      </c>
      <c s="34" t="s">
        <v>2864</v>
      </c>
      <c s="35" t="s">
        <v>59</v>
      </c>
      <c s="6" t="s">
        <v>2865</v>
      </c>
      <c s="36" t="s">
        <v>173</v>
      </c>
      <c s="37">
        <v>1284</v>
      </c>
      <c s="36">
        <v>6E-05</v>
      </c>
      <c s="36">
        <f>ROUND(G14*H14,6)</f>
      </c>
      <c r="L14" s="38">
        <v>0</v>
      </c>
      <c s="32">
        <f>ROUND(ROUND(L14,2)*ROUND(G14,3),2)</f>
      </c>
      <c s="36" t="s">
        <v>314</v>
      </c>
      <c>
        <f>(M14*21)/100</f>
      </c>
      <c t="s">
        <v>28</v>
      </c>
    </row>
    <row r="15" spans="1:5" ht="12.75">
      <c r="A15" s="35" t="s">
        <v>56</v>
      </c>
      <c r="E15" s="39" t="s">
        <v>2866</v>
      </c>
    </row>
    <row r="16" spans="1:5" ht="12.75">
      <c r="A16" s="35" t="s">
        <v>58</v>
      </c>
      <c r="E16" s="40" t="s">
        <v>2867</v>
      </c>
    </row>
    <row r="17" spans="1:5" ht="12.75">
      <c r="A17" t="s">
        <v>60</v>
      </c>
      <c r="E17" s="39" t="s">
        <v>2868</v>
      </c>
    </row>
    <row r="18" spans="1:13" ht="12.75">
      <c r="A18" t="s">
        <v>47</v>
      </c>
      <c r="C18" s="31" t="s">
        <v>79</v>
      </c>
      <c r="E18" s="33" t="s">
        <v>149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25.5">
      <c r="A19" t="s">
        <v>50</v>
      </c>
      <c s="34" t="s">
        <v>26</v>
      </c>
      <c s="34" t="s">
        <v>2869</v>
      </c>
      <c s="35" t="s">
        <v>59</v>
      </c>
      <c s="6" t="s">
        <v>2870</v>
      </c>
      <c s="36" t="s">
        <v>173</v>
      </c>
      <c s="37">
        <v>128.4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314</v>
      </c>
      <c>
        <f>(M19*21)/100</f>
      </c>
      <c t="s">
        <v>28</v>
      </c>
    </row>
    <row r="20" spans="1:5" ht="12.75">
      <c r="A20" s="35" t="s">
        <v>56</v>
      </c>
      <c r="E20" s="39" t="s">
        <v>2871</v>
      </c>
    </row>
    <row r="21" spans="1:5" ht="12.75">
      <c r="A21" s="35" t="s">
        <v>58</v>
      </c>
      <c r="E21" s="40" t="s">
        <v>2872</v>
      </c>
    </row>
    <row r="22" spans="1:5" ht="12.75">
      <c r="A22" t="s">
        <v>60</v>
      </c>
      <c r="E22" s="39" t="s">
        <v>59</v>
      </c>
    </row>
    <row r="23" spans="1:16" ht="25.5">
      <c r="A23" t="s">
        <v>50</v>
      </c>
      <c s="34" t="s">
        <v>160</v>
      </c>
      <c s="34" t="s">
        <v>2873</v>
      </c>
      <c s="35" t="s">
        <v>59</v>
      </c>
      <c s="6" t="s">
        <v>2874</v>
      </c>
      <c s="36" t="s">
        <v>173</v>
      </c>
      <c s="37">
        <v>128.4</v>
      </c>
      <c s="36">
        <v>0.08</v>
      </c>
      <c s="36">
        <f>ROUND(G23*H23,6)</f>
      </c>
      <c r="L23" s="38">
        <v>0</v>
      </c>
      <c s="32">
        <f>ROUND(ROUND(L23,2)*ROUND(G23,3),2)</f>
      </c>
      <c s="36" t="s">
        <v>314</v>
      </c>
      <c>
        <f>(M23*21)/100</f>
      </c>
      <c t="s">
        <v>28</v>
      </c>
    </row>
    <row r="24" spans="1:5" ht="12.75">
      <c r="A24" s="35" t="s">
        <v>56</v>
      </c>
      <c r="E24" s="39" t="s">
        <v>2875</v>
      </c>
    </row>
    <row r="25" spans="1:5" ht="12.75">
      <c r="A25" s="35" t="s">
        <v>58</v>
      </c>
      <c r="E25" s="40" t="s">
        <v>59</v>
      </c>
    </row>
    <row r="26" spans="1:5" ht="12.75">
      <c r="A26" t="s">
        <v>60</v>
      </c>
      <c r="E26" s="39" t="s">
        <v>59</v>
      </c>
    </row>
    <row r="27" spans="1:16" ht="12.75">
      <c r="A27" t="s">
        <v>50</v>
      </c>
      <c s="34" t="s">
        <v>79</v>
      </c>
      <c s="34" t="s">
        <v>2876</v>
      </c>
      <c s="35" t="s">
        <v>59</v>
      </c>
      <c s="6" t="s">
        <v>2877</v>
      </c>
      <c s="36" t="s">
        <v>173</v>
      </c>
      <c s="37">
        <v>128.4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314</v>
      </c>
      <c>
        <f>(M27*21)/100</f>
      </c>
      <c t="s">
        <v>28</v>
      </c>
    </row>
    <row r="28" spans="1:5" ht="12.75">
      <c r="A28" s="35" t="s">
        <v>56</v>
      </c>
      <c r="E28" s="39" t="s">
        <v>2878</v>
      </c>
    </row>
    <row r="29" spans="1:5" ht="12.75">
      <c r="A29" s="35" t="s">
        <v>58</v>
      </c>
      <c r="E29" s="40" t="s">
        <v>2879</v>
      </c>
    </row>
    <row r="30" spans="1:5" ht="12.75">
      <c r="A30" t="s">
        <v>60</v>
      </c>
      <c r="E30" s="39" t="s">
        <v>2880</v>
      </c>
    </row>
    <row r="31" spans="1:16" ht="25.5">
      <c r="A31" t="s">
        <v>50</v>
      </c>
      <c s="34" t="s">
        <v>27</v>
      </c>
      <c s="34" t="s">
        <v>2881</v>
      </c>
      <c s="35" t="s">
        <v>59</v>
      </c>
      <c s="6" t="s">
        <v>2882</v>
      </c>
      <c s="36" t="s">
        <v>173</v>
      </c>
      <c s="37">
        <v>1284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314</v>
      </c>
      <c>
        <f>(M31*21)/100</f>
      </c>
      <c t="s">
        <v>28</v>
      </c>
    </row>
    <row r="32" spans="1:5" ht="12.75">
      <c r="A32" s="35" t="s">
        <v>56</v>
      </c>
      <c r="E32" s="39" t="s">
        <v>2883</v>
      </c>
    </row>
    <row r="33" spans="1:5" ht="12.75">
      <c r="A33" s="35" t="s">
        <v>58</v>
      </c>
      <c r="E33" s="40" t="s">
        <v>2884</v>
      </c>
    </row>
    <row r="34" spans="1:5" ht="12.75">
      <c r="A34" t="s">
        <v>60</v>
      </c>
      <c r="E34" s="39" t="s">
        <v>2880</v>
      </c>
    </row>
    <row r="35" spans="1:16" ht="25.5">
      <c r="A35" t="s">
        <v>50</v>
      </c>
      <c s="34" t="s">
        <v>62</v>
      </c>
      <c s="34" t="s">
        <v>2885</v>
      </c>
      <c s="35" t="s">
        <v>59</v>
      </c>
      <c s="6" t="s">
        <v>2886</v>
      </c>
      <c s="36" t="s">
        <v>173</v>
      </c>
      <c s="37">
        <v>128.4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314</v>
      </c>
      <c>
        <f>(M35*21)/100</f>
      </c>
      <c t="s">
        <v>28</v>
      </c>
    </row>
    <row r="36" spans="1:5" ht="12.75">
      <c r="A36" s="35" t="s">
        <v>56</v>
      </c>
      <c r="E36" s="39" t="s">
        <v>2887</v>
      </c>
    </row>
    <row r="37" spans="1:5" ht="12.75">
      <c r="A37" s="35" t="s">
        <v>58</v>
      </c>
      <c r="E37" s="40" t="s">
        <v>59</v>
      </c>
    </row>
    <row r="38" spans="1:5" ht="12.75">
      <c r="A38" t="s">
        <v>60</v>
      </c>
      <c r="E38" s="39" t="s">
        <v>59</v>
      </c>
    </row>
    <row r="39" spans="1:16" ht="25.5">
      <c r="A39" t="s">
        <v>50</v>
      </c>
      <c s="34" t="s">
        <v>81</v>
      </c>
      <c s="34" t="s">
        <v>2888</v>
      </c>
      <c s="35" t="s">
        <v>59</v>
      </c>
      <c s="6" t="s">
        <v>2889</v>
      </c>
      <c s="36" t="s">
        <v>173</v>
      </c>
      <c s="37">
        <v>1284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314</v>
      </c>
      <c>
        <f>(M39*21)/100</f>
      </c>
      <c t="s">
        <v>28</v>
      </c>
    </row>
    <row r="40" spans="1:5" ht="12.75">
      <c r="A40" s="35" t="s">
        <v>56</v>
      </c>
      <c r="E40" s="39" t="s">
        <v>2890</v>
      </c>
    </row>
    <row r="41" spans="1:5" ht="12.75">
      <c r="A41" s="35" t="s">
        <v>58</v>
      </c>
      <c r="E41" s="40" t="s">
        <v>2891</v>
      </c>
    </row>
    <row r="42" spans="1:5" ht="12.75">
      <c r="A42" t="s">
        <v>60</v>
      </c>
      <c r="E42" s="39" t="s">
        <v>59</v>
      </c>
    </row>
    <row r="43" spans="1:13" ht="12.75">
      <c r="A43" t="s">
        <v>47</v>
      </c>
      <c r="C43" s="31" t="s">
        <v>87</v>
      </c>
      <c r="E43" s="33" t="s">
        <v>965</v>
      </c>
      <c r="J43" s="32">
        <f>0</f>
      </c>
      <c s="32">
        <f>0</f>
      </c>
      <c s="32">
        <f>0+L44+L48</f>
      </c>
      <c s="32">
        <f>0+M44+M48</f>
      </c>
    </row>
    <row r="44" spans="1:16" ht="12.75">
      <c r="A44" t="s">
        <v>50</v>
      </c>
      <c s="34" t="s">
        <v>87</v>
      </c>
      <c s="34" t="s">
        <v>2892</v>
      </c>
      <c s="35" t="s">
        <v>59</v>
      </c>
      <c s="6" t="s">
        <v>2893</v>
      </c>
      <c s="36" t="s">
        <v>173</v>
      </c>
      <c s="37">
        <v>128.4</v>
      </c>
      <c s="36">
        <v>0.00195</v>
      </c>
      <c s="36">
        <f>ROUND(G44*H44,6)</f>
      </c>
      <c r="L44" s="38">
        <v>0</v>
      </c>
      <c s="32">
        <f>ROUND(ROUND(L44,2)*ROUND(G44,3),2)</f>
      </c>
      <c s="36" t="s">
        <v>314</v>
      </c>
      <c>
        <f>(M44*21)/100</f>
      </c>
      <c t="s">
        <v>28</v>
      </c>
    </row>
    <row r="45" spans="1:5" ht="12.75">
      <c r="A45" s="35" t="s">
        <v>56</v>
      </c>
      <c r="E45" s="39" t="s">
        <v>2894</v>
      </c>
    </row>
    <row r="46" spans="1:5" ht="12.75">
      <c r="A46" s="35" t="s">
        <v>58</v>
      </c>
      <c r="E46" s="40" t="s">
        <v>2862</v>
      </c>
    </row>
    <row r="47" spans="1:5" ht="12.75">
      <c r="A47" t="s">
        <v>60</v>
      </c>
      <c r="E47" s="39" t="s">
        <v>2895</v>
      </c>
    </row>
    <row r="48" spans="1:16" ht="25.5">
      <c r="A48" t="s">
        <v>50</v>
      </c>
      <c s="34" t="s">
        <v>67</v>
      </c>
      <c s="34" t="s">
        <v>2896</v>
      </c>
      <c s="35" t="s">
        <v>59</v>
      </c>
      <c s="6" t="s">
        <v>2897</v>
      </c>
      <c s="36" t="s">
        <v>93</v>
      </c>
      <c s="37">
        <v>44</v>
      </c>
      <c s="36">
        <v>0.00061</v>
      </c>
      <c s="36">
        <f>ROUND(G48*H48,6)</f>
      </c>
      <c r="L48" s="38">
        <v>0</v>
      </c>
      <c s="32">
        <f>ROUND(ROUND(L48,2)*ROUND(G48,3),2)</f>
      </c>
      <c s="36" t="s">
        <v>314</v>
      </c>
      <c>
        <f>(M48*21)/100</f>
      </c>
      <c t="s">
        <v>28</v>
      </c>
    </row>
    <row r="49" spans="1:5" ht="12.75">
      <c r="A49" s="35" t="s">
        <v>56</v>
      </c>
      <c r="E49" s="39" t="s">
        <v>2898</v>
      </c>
    </row>
    <row r="50" spans="1:5" ht="12.75">
      <c r="A50" s="35" t="s">
        <v>58</v>
      </c>
      <c r="E50" s="40" t="s">
        <v>2899</v>
      </c>
    </row>
    <row r="51" spans="1:5" ht="12.75">
      <c r="A51" t="s">
        <v>60</v>
      </c>
      <c r="E51" s="39" t="s">
        <v>59</v>
      </c>
    </row>
    <row r="52" spans="1:13" ht="12.75">
      <c r="A52" t="s">
        <v>47</v>
      </c>
      <c r="C52" s="31" t="s">
        <v>474</v>
      </c>
      <c r="E52" s="33" t="s">
        <v>475</v>
      </c>
      <c r="J52" s="32">
        <f>0</f>
      </c>
      <c s="32">
        <f>0</f>
      </c>
      <c s="32">
        <f>0+L53</f>
      </c>
      <c s="32">
        <f>0+M53</f>
      </c>
    </row>
    <row r="53" spans="1:16" ht="38.25">
      <c r="A53" t="s">
        <v>50</v>
      </c>
      <c s="34" t="s">
        <v>90</v>
      </c>
      <c s="34" t="s">
        <v>2900</v>
      </c>
      <c s="35" t="s">
        <v>2901</v>
      </c>
      <c s="6" t="s">
        <v>2902</v>
      </c>
      <c s="36" t="s">
        <v>54</v>
      </c>
      <c s="37">
        <v>132.894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55</v>
      </c>
      <c>
        <f>(M53*21)/100</f>
      </c>
      <c t="s">
        <v>28</v>
      </c>
    </row>
    <row r="54" spans="1:5" ht="12.75">
      <c r="A54" s="35" t="s">
        <v>56</v>
      </c>
      <c r="E54" s="39" t="s">
        <v>59</v>
      </c>
    </row>
    <row r="55" spans="1:5" ht="12.75">
      <c r="A55" s="35" t="s">
        <v>58</v>
      </c>
      <c r="E55" s="40" t="s">
        <v>59</v>
      </c>
    </row>
    <row r="56" spans="1:5" ht="25.5">
      <c r="A56" t="s">
        <v>60</v>
      </c>
      <c r="E56" s="39" t="s">
        <v>744</v>
      </c>
    </row>
    <row r="57" spans="1:13" ht="12.75">
      <c r="A57" t="s">
        <v>47</v>
      </c>
      <c r="C57" s="31" t="s">
        <v>482</v>
      </c>
      <c r="E57" s="33" t="s">
        <v>483</v>
      </c>
      <c r="J57" s="32">
        <f>0</f>
      </c>
      <c s="32">
        <f>0</f>
      </c>
      <c s="32">
        <f>0+L58</f>
      </c>
      <c s="32">
        <f>0+M58</f>
      </c>
    </row>
    <row r="58" spans="1:16" ht="25.5">
      <c r="A58" t="s">
        <v>50</v>
      </c>
      <c s="34" t="s">
        <v>95</v>
      </c>
      <c s="34" t="s">
        <v>2604</v>
      </c>
      <c s="35" t="s">
        <v>59</v>
      </c>
      <c s="6" t="s">
        <v>2605</v>
      </c>
      <c s="36" t="s">
        <v>54</v>
      </c>
      <c s="37">
        <v>10.631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314</v>
      </c>
      <c>
        <f>(M58*21)/100</f>
      </c>
      <c t="s">
        <v>28</v>
      </c>
    </row>
    <row r="59" spans="1:5" ht="12.75">
      <c r="A59" s="35" t="s">
        <v>56</v>
      </c>
      <c r="E59" s="39" t="s">
        <v>2776</v>
      </c>
    </row>
    <row r="60" spans="1:5" ht="12.75">
      <c r="A60" s="35" t="s">
        <v>58</v>
      </c>
      <c r="E60" s="40" t="s">
        <v>59</v>
      </c>
    </row>
    <row r="61" spans="1:5" ht="12.75">
      <c r="A61" t="s">
        <v>60</v>
      </c>
      <c r="E61" s="39" t="s">
        <v>59</v>
      </c>
    </row>
    <row r="62" spans="1:13" ht="12.75">
      <c r="A62" t="s">
        <v>47</v>
      </c>
      <c r="C62" s="31" t="s">
        <v>488</v>
      </c>
      <c r="E62" s="33" t="s">
        <v>489</v>
      </c>
      <c r="J62" s="32">
        <f>0</f>
      </c>
      <c s="32">
        <f>0</f>
      </c>
      <c s="32">
        <f>0+L63</f>
      </c>
      <c s="32">
        <f>0+M63</f>
      </c>
    </row>
    <row r="63" spans="1:16" ht="12.75">
      <c r="A63" t="s">
        <v>50</v>
      </c>
      <c s="34" t="s">
        <v>101</v>
      </c>
      <c s="34" t="s">
        <v>1138</v>
      </c>
      <c s="35" t="s">
        <v>59</v>
      </c>
      <c s="6" t="s">
        <v>1139</v>
      </c>
      <c s="36" t="s">
        <v>505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28</v>
      </c>
    </row>
    <row r="64" spans="1:5" ht="12.75">
      <c r="A64" s="35" t="s">
        <v>56</v>
      </c>
      <c r="E64" s="39" t="s">
        <v>59</v>
      </c>
    </row>
    <row r="65" spans="1:5" ht="12.75">
      <c r="A65" s="35" t="s">
        <v>58</v>
      </c>
      <c r="E65" s="40" t="s">
        <v>59</v>
      </c>
    </row>
    <row r="66" spans="1:5" ht="12.75">
      <c r="A66" t="s">
        <v>60</v>
      </c>
      <c r="E66" s="39" t="s">
        <v>2903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T1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2555</v>
      </c>
      <c s="41">
        <f>Rekapitulace!C39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2555</v>
      </c>
      <c r="E4" s="26" t="s">
        <v>2556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COUNTIFS(L8:L130,"=0",A8:A130,"P")+COUNTIFS(L8:L130,"",A8:A130,"P")+SUM(Q8:Q130)</f>
      </c>
    </row>
    <row r="8" spans="1:13" ht="12.75">
      <c r="A8" t="s">
        <v>45</v>
      </c>
      <c r="C8" s="28" t="s">
        <v>2906</v>
      </c>
      <c r="E8" s="30" t="s">
        <v>2905</v>
      </c>
      <c r="J8" s="29">
        <f>0+J9+J50+J59+J68+J73+J106+J111+J116+J125</f>
      </c>
      <c s="29">
        <f>0+K9+K50+K59+K68+K73+K106+K111+K116+K125</f>
      </c>
      <c s="29">
        <f>0+L9+L50+L59+L68+L73+L106+L111+L116+L125</f>
      </c>
      <c s="29">
        <f>0+M9+M50+M59+M68+M73+M106+M111+M116+M125</f>
      </c>
    </row>
    <row r="9" spans="1:13" ht="12.75">
      <c r="A9" t="s">
        <v>47</v>
      </c>
      <c r="C9" s="31" t="s">
        <v>123</v>
      </c>
      <c r="E9" s="33" t="s">
        <v>545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25.5">
      <c r="A10" t="s">
        <v>50</v>
      </c>
      <c s="34" t="s">
        <v>123</v>
      </c>
      <c s="34" t="s">
        <v>1516</v>
      </c>
      <c s="35" t="s">
        <v>59</v>
      </c>
      <c s="6" t="s">
        <v>1517</v>
      </c>
      <c s="36" t="s">
        <v>93</v>
      </c>
      <c s="37">
        <v>46</v>
      </c>
      <c s="36">
        <v>0.00015</v>
      </c>
      <c s="36">
        <f>ROUND(G10*H10,6)</f>
      </c>
      <c r="L10" s="38">
        <v>0</v>
      </c>
      <c s="32">
        <f>ROUND(ROUND(L10,2)*ROUND(G10,3),2)</f>
      </c>
      <c s="36" t="s">
        <v>314</v>
      </c>
      <c>
        <f>(M10*21)/100</f>
      </c>
      <c t="s">
        <v>28</v>
      </c>
    </row>
    <row r="11" spans="1:5" ht="12.75">
      <c r="A11" s="35" t="s">
        <v>56</v>
      </c>
      <c r="E11" s="39" t="s">
        <v>1518</v>
      </c>
    </row>
    <row r="12" spans="1:5" ht="12.75">
      <c r="A12" s="35" t="s">
        <v>58</v>
      </c>
      <c r="E12" s="40" t="s">
        <v>2907</v>
      </c>
    </row>
    <row r="13" spans="1:5" ht="12.75">
      <c r="A13" t="s">
        <v>60</v>
      </c>
      <c r="E13" s="39" t="s">
        <v>2908</v>
      </c>
    </row>
    <row r="14" spans="1:16" ht="25.5">
      <c r="A14" t="s">
        <v>50</v>
      </c>
      <c s="34" t="s">
        <v>28</v>
      </c>
      <c s="34" t="s">
        <v>1649</v>
      </c>
      <c s="35" t="s">
        <v>59</v>
      </c>
      <c s="6" t="s">
        <v>1650</v>
      </c>
      <c s="36" t="s">
        <v>93</v>
      </c>
      <c s="37">
        <v>46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314</v>
      </c>
      <c>
        <f>(M14*21)/100</f>
      </c>
      <c t="s">
        <v>28</v>
      </c>
    </row>
    <row r="15" spans="1:5" ht="12.75">
      <c r="A15" s="35" t="s">
        <v>56</v>
      </c>
      <c r="E15" s="39" t="s">
        <v>1651</v>
      </c>
    </row>
    <row r="16" spans="1:5" ht="12.75">
      <c r="A16" s="35" t="s">
        <v>58</v>
      </c>
      <c r="E16" s="40" t="s">
        <v>59</v>
      </c>
    </row>
    <row r="17" spans="1:5" ht="12.75">
      <c r="A17" t="s">
        <v>60</v>
      </c>
      <c r="E17" s="39" t="s">
        <v>59</v>
      </c>
    </row>
    <row r="18" spans="1:16" ht="25.5">
      <c r="A18" t="s">
        <v>50</v>
      </c>
      <c s="34" t="s">
        <v>26</v>
      </c>
      <c s="34" t="s">
        <v>2909</v>
      </c>
      <c s="35" t="s">
        <v>59</v>
      </c>
      <c s="6" t="s">
        <v>2910</v>
      </c>
      <c s="36" t="s">
        <v>84</v>
      </c>
      <c s="37">
        <v>5.22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314</v>
      </c>
      <c>
        <f>(M18*21)/100</f>
      </c>
      <c t="s">
        <v>28</v>
      </c>
    </row>
    <row r="19" spans="1:5" ht="12.75">
      <c r="A19" s="35" t="s">
        <v>56</v>
      </c>
      <c r="E19" s="39" t="s">
        <v>2911</v>
      </c>
    </row>
    <row r="20" spans="1:5" ht="12.75">
      <c r="A20" s="35" t="s">
        <v>58</v>
      </c>
      <c r="E20" s="40" t="s">
        <v>2912</v>
      </c>
    </row>
    <row r="21" spans="1:5" ht="12.75">
      <c r="A21" t="s">
        <v>60</v>
      </c>
      <c r="E21" s="39" t="s">
        <v>2913</v>
      </c>
    </row>
    <row r="22" spans="1:16" ht="25.5">
      <c r="A22" t="s">
        <v>50</v>
      </c>
      <c s="34" t="s">
        <v>160</v>
      </c>
      <c s="34" t="s">
        <v>366</v>
      </c>
      <c s="35" t="s">
        <v>367</v>
      </c>
      <c s="6" t="s">
        <v>368</v>
      </c>
      <c s="36" t="s">
        <v>54</v>
      </c>
      <c s="37">
        <v>7.83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25.5">
      <c r="A23" s="35" t="s">
        <v>56</v>
      </c>
      <c r="E23" s="39" t="s">
        <v>744</v>
      </c>
    </row>
    <row r="24" spans="1:5" ht="12.75">
      <c r="A24" s="35" t="s">
        <v>58</v>
      </c>
      <c r="E24" s="40" t="s">
        <v>2914</v>
      </c>
    </row>
    <row r="25" spans="1:5" ht="12.75">
      <c r="A25" t="s">
        <v>60</v>
      </c>
      <c r="E25" s="39" t="s">
        <v>59</v>
      </c>
    </row>
    <row r="26" spans="1:16" ht="25.5">
      <c r="A26" t="s">
        <v>50</v>
      </c>
      <c s="34" t="s">
        <v>79</v>
      </c>
      <c s="34" t="s">
        <v>745</v>
      </c>
      <c s="35" t="s">
        <v>59</v>
      </c>
      <c s="6" t="s">
        <v>746</v>
      </c>
      <c s="36" t="s">
        <v>84</v>
      </c>
      <c s="37">
        <v>0.87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314</v>
      </c>
      <c>
        <f>(M26*21)/100</f>
      </c>
      <c t="s">
        <v>28</v>
      </c>
    </row>
    <row r="27" spans="1:5" ht="12.75">
      <c r="A27" s="35" t="s">
        <v>56</v>
      </c>
      <c r="E27" s="39" t="s">
        <v>747</v>
      </c>
    </row>
    <row r="28" spans="1:5" ht="12.75">
      <c r="A28" s="35" t="s">
        <v>58</v>
      </c>
      <c r="E28" s="40" t="s">
        <v>2915</v>
      </c>
    </row>
    <row r="29" spans="1:5" ht="12.75">
      <c r="A29" t="s">
        <v>60</v>
      </c>
      <c r="E29" s="39" t="s">
        <v>2913</v>
      </c>
    </row>
    <row r="30" spans="1:16" ht="25.5">
      <c r="A30" t="s">
        <v>50</v>
      </c>
      <c s="34" t="s">
        <v>27</v>
      </c>
      <c s="34" t="s">
        <v>2916</v>
      </c>
      <c s="35" t="s">
        <v>59</v>
      </c>
      <c s="6" t="s">
        <v>2917</v>
      </c>
      <c s="36" t="s">
        <v>84</v>
      </c>
      <c s="37">
        <v>3.48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314</v>
      </c>
      <c>
        <f>(M30*21)/100</f>
      </c>
      <c t="s">
        <v>28</v>
      </c>
    </row>
    <row r="31" spans="1:5" ht="12.75">
      <c r="A31" s="35" t="s">
        <v>56</v>
      </c>
      <c r="E31" s="39" t="s">
        <v>2918</v>
      </c>
    </row>
    <row r="32" spans="1:5" ht="12.75">
      <c r="A32" s="35" t="s">
        <v>58</v>
      </c>
      <c r="E32" s="40" t="s">
        <v>2919</v>
      </c>
    </row>
    <row r="33" spans="1:5" ht="12.75">
      <c r="A33" t="s">
        <v>60</v>
      </c>
      <c r="E33" s="39" t="s">
        <v>59</v>
      </c>
    </row>
    <row r="34" spans="1:16" ht="12.75">
      <c r="A34" t="s">
        <v>50</v>
      </c>
      <c s="34" t="s">
        <v>62</v>
      </c>
      <c s="34" t="s">
        <v>2920</v>
      </c>
      <c s="35" t="s">
        <v>59</v>
      </c>
      <c s="6" t="s">
        <v>2921</v>
      </c>
      <c s="36" t="s">
        <v>54</v>
      </c>
      <c s="37">
        <v>6.264</v>
      </c>
      <c s="36">
        <v>1</v>
      </c>
      <c s="36">
        <f>ROUND(G34*H34,6)</f>
      </c>
      <c r="L34" s="38">
        <v>0</v>
      </c>
      <c s="32">
        <f>ROUND(ROUND(L34,2)*ROUND(G34,3),2)</f>
      </c>
      <c s="36" t="s">
        <v>314</v>
      </c>
      <c>
        <f>(M34*21)/100</f>
      </c>
      <c t="s">
        <v>28</v>
      </c>
    </row>
    <row r="35" spans="1:5" ht="12.75">
      <c r="A35" s="35" t="s">
        <v>56</v>
      </c>
      <c r="E35" s="39" t="s">
        <v>59</v>
      </c>
    </row>
    <row r="36" spans="1:5" ht="12.75">
      <c r="A36" s="35" t="s">
        <v>58</v>
      </c>
      <c r="E36" s="40" t="s">
        <v>2922</v>
      </c>
    </row>
    <row r="37" spans="1:5" ht="12.75">
      <c r="A37" t="s">
        <v>60</v>
      </c>
      <c r="E37" s="39" t="s">
        <v>59</v>
      </c>
    </row>
    <row r="38" spans="1:16" ht="25.5">
      <c r="A38" t="s">
        <v>50</v>
      </c>
      <c s="34" t="s">
        <v>81</v>
      </c>
      <c s="34" t="s">
        <v>2923</v>
      </c>
      <c s="35" t="s">
        <v>59</v>
      </c>
      <c s="6" t="s">
        <v>2924</v>
      </c>
      <c s="36" t="s">
        <v>173</v>
      </c>
      <c s="37">
        <v>8.7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314</v>
      </c>
      <c>
        <f>(M38*21)/100</f>
      </c>
      <c t="s">
        <v>28</v>
      </c>
    </row>
    <row r="39" spans="1:5" ht="12.75">
      <c r="A39" s="35" t="s">
        <v>56</v>
      </c>
      <c r="E39" s="39" t="s">
        <v>2925</v>
      </c>
    </row>
    <row r="40" spans="1:5" ht="12.75">
      <c r="A40" s="35" t="s">
        <v>58</v>
      </c>
      <c r="E40" s="40" t="s">
        <v>2926</v>
      </c>
    </row>
    <row r="41" spans="1:5" ht="12.75">
      <c r="A41" t="s">
        <v>60</v>
      </c>
      <c r="E41" s="39" t="s">
        <v>2913</v>
      </c>
    </row>
    <row r="42" spans="1:16" ht="25.5">
      <c r="A42" t="s">
        <v>50</v>
      </c>
      <c s="34" t="s">
        <v>87</v>
      </c>
      <c s="34" t="s">
        <v>1173</v>
      </c>
      <c s="35" t="s">
        <v>59</v>
      </c>
      <c s="6" t="s">
        <v>1174</v>
      </c>
      <c s="36" t="s">
        <v>173</v>
      </c>
      <c s="37">
        <v>8.7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314</v>
      </c>
      <c>
        <f>(M42*21)/100</f>
      </c>
      <c t="s">
        <v>28</v>
      </c>
    </row>
    <row r="43" spans="1:5" ht="12.75">
      <c r="A43" s="35" t="s">
        <v>56</v>
      </c>
      <c r="E43" s="39" t="s">
        <v>1175</v>
      </c>
    </row>
    <row r="44" spans="1:5" ht="12.75">
      <c r="A44" s="35" t="s">
        <v>58</v>
      </c>
      <c r="E44" s="40" t="s">
        <v>2927</v>
      </c>
    </row>
    <row r="45" spans="1:5" ht="12.75">
      <c r="A45" t="s">
        <v>60</v>
      </c>
      <c r="E45" s="39" t="s">
        <v>2913</v>
      </c>
    </row>
    <row r="46" spans="1:16" ht="12.75">
      <c r="A46" t="s">
        <v>50</v>
      </c>
      <c s="34" t="s">
        <v>67</v>
      </c>
      <c s="34" t="s">
        <v>1176</v>
      </c>
      <c s="35" t="s">
        <v>59</v>
      </c>
      <c s="6" t="s">
        <v>1177</v>
      </c>
      <c s="36" t="s">
        <v>1178</v>
      </c>
      <c s="37">
        <v>0.174</v>
      </c>
      <c s="36">
        <v>0.001</v>
      </c>
      <c s="36">
        <f>ROUND(G46*H46,6)</f>
      </c>
      <c r="L46" s="38">
        <v>0</v>
      </c>
      <c s="32">
        <f>ROUND(ROUND(L46,2)*ROUND(G46,3),2)</f>
      </c>
      <c s="36" t="s">
        <v>314</v>
      </c>
      <c>
        <f>(M46*21)/100</f>
      </c>
      <c t="s">
        <v>28</v>
      </c>
    </row>
    <row r="47" spans="1:5" ht="12.75">
      <c r="A47" s="35" t="s">
        <v>56</v>
      </c>
      <c r="E47" s="39" t="s">
        <v>59</v>
      </c>
    </row>
    <row r="48" spans="1:5" ht="12.75">
      <c r="A48" s="35" t="s">
        <v>58</v>
      </c>
      <c r="E48" s="40" t="s">
        <v>2928</v>
      </c>
    </row>
    <row r="49" spans="1:5" ht="12.75">
      <c r="A49" t="s">
        <v>60</v>
      </c>
      <c r="E49" s="39" t="s">
        <v>59</v>
      </c>
    </row>
    <row r="50" spans="1:13" ht="12.75">
      <c r="A50" t="s">
        <v>47</v>
      </c>
      <c r="C50" s="31" t="s">
        <v>28</v>
      </c>
      <c r="E50" s="33" t="s">
        <v>558</v>
      </c>
      <c r="J50" s="32">
        <f>0</f>
      </c>
      <c s="32">
        <f>0</f>
      </c>
      <c s="32">
        <f>0+L51+L55</f>
      </c>
      <c s="32">
        <f>0+M51+M55</f>
      </c>
    </row>
    <row r="51" spans="1:16" ht="25.5">
      <c r="A51" t="s">
        <v>50</v>
      </c>
      <c s="34" t="s">
        <v>90</v>
      </c>
      <c s="34" t="s">
        <v>1111</v>
      </c>
      <c s="35" t="s">
        <v>59</v>
      </c>
      <c s="6" t="s">
        <v>1112</v>
      </c>
      <c s="36" t="s">
        <v>173</v>
      </c>
      <c s="37">
        <v>24</v>
      </c>
      <c s="36">
        <v>0.108</v>
      </c>
      <c s="36">
        <f>ROUND(G51*H51,6)</f>
      </c>
      <c r="L51" s="38">
        <v>0</v>
      </c>
      <c s="32">
        <f>ROUND(ROUND(L51,2)*ROUND(G51,3),2)</f>
      </c>
      <c s="36" t="s">
        <v>314</v>
      </c>
      <c>
        <f>(M51*21)/100</f>
      </c>
      <c t="s">
        <v>28</v>
      </c>
    </row>
    <row r="52" spans="1:5" ht="12.75">
      <c r="A52" s="35" t="s">
        <v>56</v>
      </c>
      <c r="E52" s="39" t="s">
        <v>1113</v>
      </c>
    </row>
    <row r="53" spans="1:5" ht="12.75">
      <c r="A53" s="35" t="s">
        <v>58</v>
      </c>
      <c r="E53" s="40" t="s">
        <v>2929</v>
      </c>
    </row>
    <row r="54" spans="1:5" ht="12.75">
      <c r="A54" t="s">
        <v>60</v>
      </c>
      <c r="E54" s="39" t="s">
        <v>2930</v>
      </c>
    </row>
    <row r="55" spans="1:16" ht="12.75">
      <c r="A55" t="s">
        <v>50</v>
      </c>
      <c s="34" t="s">
        <v>95</v>
      </c>
      <c s="34" t="s">
        <v>1115</v>
      </c>
      <c s="35" t="s">
        <v>59</v>
      </c>
      <c s="6" t="s">
        <v>1116</v>
      </c>
      <c s="36" t="s">
        <v>98</v>
      </c>
      <c s="37">
        <v>8</v>
      </c>
      <c s="36">
        <v>1.516</v>
      </c>
      <c s="36">
        <f>ROUND(G55*H55,6)</f>
      </c>
      <c r="L55" s="38">
        <v>0</v>
      </c>
      <c s="32">
        <f>ROUND(ROUND(L55,2)*ROUND(G55,3),2)</f>
      </c>
      <c s="36" t="s">
        <v>314</v>
      </c>
      <c>
        <f>(M55*21)/100</f>
      </c>
      <c t="s">
        <v>28</v>
      </c>
    </row>
    <row r="56" spans="1:5" ht="12.75">
      <c r="A56" s="35" t="s">
        <v>56</v>
      </c>
      <c r="E56" s="39" t="s">
        <v>59</v>
      </c>
    </row>
    <row r="57" spans="1:5" ht="12.75">
      <c r="A57" s="35" t="s">
        <v>58</v>
      </c>
      <c r="E57" s="40" t="s">
        <v>59</v>
      </c>
    </row>
    <row r="58" spans="1:5" ht="12.75">
      <c r="A58" t="s">
        <v>60</v>
      </c>
      <c r="E58" s="39" t="s">
        <v>59</v>
      </c>
    </row>
    <row r="59" spans="1:13" ht="12.75">
      <c r="A59" t="s">
        <v>47</v>
      </c>
      <c r="C59" s="31" t="s">
        <v>2931</v>
      </c>
      <c r="E59" s="33" t="s">
        <v>2932</v>
      </c>
      <c r="J59" s="32">
        <f>0</f>
      </c>
      <c s="32">
        <f>0</f>
      </c>
      <c s="32">
        <f>0+L60+L64</f>
      </c>
      <c s="32">
        <f>0+M60+M64</f>
      </c>
    </row>
    <row r="60" spans="1:16" ht="25.5">
      <c r="A60" t="s">
        <v>50</v>
      </c>
      <c s="34" t="s">
        <v>114</v>
      </c>
      <c s="34" t="s">
        <v>2933</v>
      </c>
      <c s="35" t="s">
        <v>59</v>
      </c>
      <c s="6" t="s">
        <v>2934</v>
      </c>
      <c s="36" t="s">
        <v>93</v>
      </c>
      <c s="37">
        <v>72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314</v>
      </c>
      <c>
        <f>(M60*21)/100</f>
      </c>
      <c t="s">
        <v>28</v>
      </c>
    </row>
    <row r="61" spans="1:5" ht="12.75">
      <c r="A61" s="35" t="s">
        <v>56</v>
      </c>
      <c r="E61" s="39" t="s">
        <v>2935</v>
      </c>
    </row>
    <row r="62" spans="1:5" ht="12.75">
      <c r="A62" s="35" t="s">
        <v>58</v>
      </c>
      <c r="E62" s="40" t="s">
        <v>59</v>
      </c>
    </row>
    <row r="63" spans="1:5" ht="12.75">
      <c r="A63" t="s">
        <v>60</v>
      </c>
      <c r="E63" s="39" t="s">
        <v>59</v>
      </c>
    </row>
    <row r="64" spans="1:16" ht="12.75">
      <c r="A64" t="s">
        <v>50</v>
      </c>
      <c s="34" t="s">
        <v>138</v>
      </c>
      <c s="34" t="s">
        <v>2936</v>
      </c>
      <c s="35" t="s">
        <v>59</v>
      </c>
      <c s="6" t="s">
        <v>2937</v>
      </c>
      <c s="36" t="s">
        <v>93</v>
      </c>
      <c s="37">
        <v>75.6</v>
      </c>
      <c s="36">
        <v>4E-05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28</v>
      </c>
    </row>
    <row r="65" spans="1:5" ht="12.75">
      <c r="A65" s="35" t="s">
        <v>56</v>
      </c>
      <c r="E65" s="39" t="s">
        <v>59</v>
      </c>
    </row>
    <row r="66" spans="1:5" ht="12.75">
      <c r="A66" s="35" t="s">
        <v>58</v>
      </c>
      <c r="E66" s="40" t="s">
        <v>2938</v>
      </c>
    </row>
    <row r="67" spans="1:5" ht="12.75">
      <c r="A67" t="s">
        <v>60</v>
      </c>
      <c r="E67" s="39" t="s">
        <v>59</v>
      </c>
    </row>
    <row r="68" spans="1:13" ht="12.75">
      <c r="A68" t="s">
        <v>47</v>
      </c>
      <c r="C68" s="31" t="s">
        <v>160</v>
      </c>
      <c r="E68" s="33" t="s">
        <v>394</v>
      </c>
      <c r="J68" s="32">
        <f>0</f>
      </c>
      <c s="32">
        <f>0</f>
      </c>
      <c s="32">
        <f>0+L69</f>
      </c>
      <c s="32">
        <f>0+M69</f>
      </c>
    </row>
    <row r="69" spans="1:16" ht="25.5">
      <c r="A69" t="s">
        <v>50</v>
      </c>
      <c s="34" t="s">
        <v>101</v>
      </c>
      <c s="34" t="s">
        <v>2939</v>
      </c>
      <c s="35" t="s">
        <v>59</v>
      </c>
      <c s="6" t="s">
        <v>2940</v>
      </c>
      <c s="36" t="s">
        <v>84</v>
      </c>
      <c s="37">
        <v>0.87</v>
      </c>
      <c s="36">
        <v>1.89077</v>
      </c>
      <c s="36">
        <f>ROUND(G69*H69,6)</f>
      </c>
      <c r="L69" s="38">
        <v>0</v>
      </c>
      <c s="32">
        <f>ROUND(ROUND(L69,2)*ROUND(G69,3),2)</f>
      </c>
      <c s="36" t="s">
        <v>314</v>
      </c>
      <c>
        <f>(M69*21)/100</f>
      </c>
      <c t="s">
        <v>28</v>
      </c>
    </row>
    <row r="70" spans="1:5" ht="12.75">
      <c r="A70" s="35" t="s">
        <v>56</v>
      </c>
      <c r="E70" s="39" t="s">
        <v>2941</v>
      </c>
    </row>
    <row r="71" spans="1:5" ht="12.75">
      <c r="A71" s="35" t="s">
        <v>58</v>
      </c>
      <c r="E71" s="40" t="s">
        <v>2942</v>
      </c>
    </row>
    <row r="72" spans="1:5" ht="12.75">
      <c r="A72" t="s">
        <v>60</v>
      </c>
      <c r="E72" s="39" t="s">
        <v>2913</v>
      </c>
    </row>
    <row r="73" spans="1:13" ht="12.75">
      <c r="A73" t="s">
        <v>47</v>
      </c>
      <c r="C73" s="31" t="s">
        <v>2943</v>
      </c>
      <c r="E73" s="33" t="s">
        <v>1575</v>
      </c>
      <c r="J73" s="32">
        <f>0</f>
      </c>
      <c s="32">
        <f>0</f>
      </c>
      <c s="32">
        <f>0+L74+L78+L82+L86+L90+L94+L98+L102</f>
      </c>
      <c s="32">
        <f>0+M74+M78+M82+M86+M90+M94+M98+M102</f>
      </c>
    </row>
    <row r="74" spans="1:16" ht="25.5">
      <c r="A74" t="s">
        <v>50</v>
      </c>
      <c s="34" t="s">
        <v>118</v>
      </c>
      <c s="34" t="s">
        <v>2944</v>
      </c>
      <c s="35" t="s">
        <v>59</v>
      </c>
      <c s="6" t="s">
        <v>2945</v>
      </c>
      <c s="36" t="s">
        <v>93</v>
      </c>
      <c s="37">
        <v>72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314</v>
      </c>
      <c>
        <f>(M74*21)/100</f>
      </c>
      <c t="s">
        <v>28</v>
      </c>
    </row>
    <row r="75" spans="1:5" ht="12.75">
      <c r="A75" s="35" t="s">
        <v>56</v>
      </c>
      <c r="E75" s="39" t="s">
        <v>2946</v>
      </c>
    </row>
    <row r="76" spans="1:5" ht="12.75">
      <c r="A76" s="35" t="s">
        <v>58</v>
      </c>
      <c r="E76" s="40" t="s">
        <v>2947</v>
      </c>
    </row>
    <row r="77" spans="1:5" ht="12.75">
      <c r="A77" t="s">
        <v>60</v>
      </c>
      <c r="E77" s="39" t="s">
        <v>2948</v>
      </c>
    </row>
    <row r="78" spans="1:16" ht="25.5">
      <c r="A78" t="s">
        <v>50</v>
      </c>
      <c s="34" t="s">
        <v>73</v>
      </c>
      <c s="34" t="s">
        <v>366</v>
      </c>
      <c s="35" t="s">
        <v>367</v>
      </c>
      <c s="6" t="s">
        <v>368</v>
      </c>
      <c s="36" t="s">
        <v>54</v>
      </c>
      <c s="37">
        <v>2.52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55</v>
      </c>
      <c>
        <f>(M78*21)/100</f>
      </c>
      <c t="s">
        <v>28</v>
      </c>
    </row>
    <row r="79" spans="1:5" ht="12.75">
      <c r="A79" s="35" t="s">
        <v>56</v>
      </c>
      <c r="E79" s="39" t="s">
        <v>59</v>
      </c>
    </row>
    <row r="80" spans="1:5" ht="12.75">
      <c r="A80" s="35" t="s">
        <v>58</v>
      </c>
      <c r="E80" s="40" t="s">
        <v>2949</v>
      </c>
    </row>
    <row r="81" spans="1:5" ht="25.5">
      <c r="A81" t="s">
        <v>60</v>
      </c>
      <c r="E81" s="39" t="s">
        <v>744</v>
      </c>
    </row>
    <row r="82" spans="1:16" ht="25.5">
      <c r="A82" t="s">
        <v>50</v>
      </c>
      <c s="34" t="s">
        <v>211</v>
      </c>
      <c s="34" t="s">
        <v>2950</v>
      </c>
      <c s="35" t="s">
        <v>59</v>
      </c>
      <c s="6" t="s">
        <v>2951</v>
      </c>
      <c s="36" t="s">
        <v>93</v>
      </c>
      <c s="37">
        <v>72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314</v>
      </c>
      <c>
        <f>(M82*21)/100</f>
      </c>
      <c t="s">
        <v>28</v>
      </c>
    </row>
    <row r="83" spans="1:5" ht="12.75">
      <c r="A83" s="35" t="s">
        <v>56</v>
      </c>
      <c r="E83" s="39" t="s">
        <v>2952</v>
      </c>
    </row>
    <row r="84" spans="1:5" ht="12.75">
      <c r="A84" s="35" t="s">
        <v>58</v>
      </c>
      <c r="E84" s="40" t="s">
        <v>59</v>
      </c>
    </row>
    <row r="85" spans="1:5" ht="12.75">
      <c r="A85" t="s">
        <v>60</v>
      </c>
      <c r="E85" s="39" t="s">
        <v>59</v>
      </c>
    </row>
    <row r="86" spans="1:16" ht="25.5">
      <c r="A86" t="s">
        <v>50</v>
      </c>
      <c s="34" t="s">
        <v>216</v>
      </c>
      <c s="34" t="s">
        <v>2953</v>
      </c>
      <c s="35" t="s">
        <v>59</v>
      </c>
      <c s="6" t="s">
        <v>2954</v>
      </c>
      <c s="36" t="s">
        <v>173</v>
      </c>
      <c s="37">
        <v>25.2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314</v>
      </c>
      <c>
        <f>(M86*21)/100</f>
      </c>
      <c t="s">
        <v>28</v>
      </c>
    </row>
    <row r="87" spans="1:5" ht="12.75">
      <c r="A87" s="35" t="s">
        <v>56</v>
      </c>
      <c r="E87" s="39" t="s">
        <v>2955</v>
      </c>
    </row>
    <row r="88" spans="1:5" ht="12.75">
      <c r="A88" s="35" t="s">
        <v>58</v>
      </c>
      <c r="E88" s="40" t="s">
        <v>2956</v>
      </c>
    </row>
    <row r="89" spans="1:5" ht="12.75">
      <c r="A89" t="s">
        <v>60</v>
      </c>
      <c r="E89" s="39" t="s">
        <v>59</v>
      </c>
    </row>
    <row r="90" spans="1:16" ht="12.75">
      <c r="A90" t="s">
        <v>50</v>
      </c>
      <c s="34" t="s">
        <v>219</v>
      </c>
      <c s="34" t="s">
        <v>2957</v>
      </c>
      <c s="35" t="s">
        <v>59</v>
      </c>
      <c s="6" t="s">
        <v>2958</v>
      </c>
      <c s="36" t="s">
        <v>173</v>
      </c>
      <c s="37">
        <v>25.2</v>
      </c>
      <c s="36">
        <v>3E-05</v>
      </c>
      <c s="36">
        <f>ROUND(G90*H90,6)</f>
      </c>
      <c r="L90" s="38">
        <v>0</v>
      </c>
      <c s="32">
        <f>ROUND(ROUND(L90,2)*ROUND(G90,3),2)</f>
      </c>
      <c s="36" t="s">
        <v>314</v>
      </c>
      <c>
        <f>(M90*21)/100</f>
      </c>
      <c t="s">
        <v>28</v>
      </c>
    </row>
    <row r="91" spans="1:5" ht="12.75">
      <c r="A91" s="35" t="s">
        <v>56</v>
      </c>
      <c r="E91" s="39" t="s">
        <v>2959</v>
      </c>
    </row>
    <row r="92" spans="1:5" ht="12.75">
      <c r="A92" s="35" t="s">
        <v>58</v>
      </c>
      <c r="E92" s="40" t="s">
        <v>59</v>
      </c>
    </row>
    <row r="93" spans="1:5" ht="12.75">
      <c r="A93" t="s">
        <v>60</v>
      </c>
      <c r="E93" s="39" t="s">
        <v>59</v>
      </c>
    </row>
    <row r="94" spans="1:16" ht="25.5">
      <c r="A94" t="s">
        <v>50</v>
      </c>
      <c s="34" t="s">
        <v>223</v>
      </c>
      <c s="34" t="s">
        <v>1576</v>
      </c>
      <c s="35" t="s">
        <v>59</v>
      </c>
      <c s="6" t="s">
        <v>1577</v>
      </c>
      <c s="36" t="s">
        <v>93</v>
      </c>
      <c s="37">
        <v>72</v>
      </c>
      <c s="36">
        <v>0.20015</v>
      </c>
      <c s="36">
        <f>ROUND(G94*H94,6)</f>
      </c>
      <c r="L94" s="38">
        <v>0</v>
      </c>
      <c s="32">
        <f>ROUND(ROUND(L94,2)*ROUND(G94,3),2)</f>
      </c>
      <c s="36" t="s">
        <v>314</v>
      </c>
      <c>
        <f>(M94*21)/100</f>
      </c>
      <c t="s">
        <v>28</v>
      </c>
    </row>
    <row r="95" spans="1:5" ht="12.75">
      <c r="A95" s="35" t="s">
        <v>56</v>
      </c>
      <c r="E95" s="39" t="s">
        <v>1578</v>
      </c>
    </row>
    <row r="96" spans="1:5" ht="12.75">
      <c r="A96" s="35" t="s">
        <v>58</v>
      </c>
      <c r="E96" s="40" t="s">
        <v>59</v>
      </c>
    </row>
    <row r="97" spans="1:5" ht="12.75">
      <c r="A97" t="s">
        <v>60</v>
      </c>
      <c r="E97" s="39" t="s">
        <v>59</v>
      </c>
    </row>
    <row r="98" spans="1:16" ht="25.5">
      <c r="A98" t="s">
        <v>50</v>
      </c>
      <c s="34" t="s">
        <v>226</v>
      </c>
      <c s="34" t="s">
        <v>2960</v>
      </c>
      <c s="35" t="s">
        <v>59</v>
      </c>
      <c s="6" t="s">
        <v>2961</v>
      </c>
      <c s="36" t="s">
        <v>93</v>
      </c>
      <c s="37">
        <v>72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314</v>
      </c>
      <c>
        <f>(M98*21)/100</f>
      </c>
      <c t="s">
        <v>28</v>
      </c>
    </row>
    <row r="99" spans="1:5" ht="12.75">
      <c r="A99" s="35" t="s">
        <v>56</v>
      </c>
      <c r="E99" s="39" t="s">
        <v>2962</v>
      </c>
    </row>
    <row r="100" spans="1:5" ht="12.75">
      <c r="A100" s="35" t="s">
        <v>58</v>
      </c>
      <c r="E100" s="40" t="s">
        <v>59</v>
      </c>
    </row>
    <row r="101" spans="1:5" ht="12.75">
      <c r="A101" t="s">
        <v>60</v>
      </c>
      <c r="E101" s="39" t="s">
        <v>59</v>
      </c>
    </row>
    <row r="102" spans="1:16" ht="12.75">
      <c r="A102" t="s">
        <v>50</v>
      </c>
      <c s="34" t="s">
        <v>230</v>
      </c>
      <c s="34" t="s">
        <v>2963</v>
      </c>
      <c s="35" t="s">
        <v>59</v>
      </c>
      <c s="6" t="s">
        <v>2964</v>
      </c>
      <c s="36" t="s">
        <v>93</v>
      </c>
      <c s="37">
        <v>75.6</v>
      </c>
      <c s="36">
        <v>0.00027</v>
      </c>
      <c s="36">
        <f>ROUND(G102*H102,6)</f>
      </c>
      <c r="L102" s="38">
        <v>0</v>
      </c>
      <c s="32">
        <f>ROUND(ROUND(L102,2)*ROUND(G102,3),2)</f>
      </c>
      <c s="36" t="s">
        <v>314</v>
      </c>
      <c>
        <f>(M102*21)/100</f>
      </c>
      <c t="s">
        <v>28</v>
      </c>
    </row>
    <row r="103" spans="1:5" ht="12.75">
      <c r="A103" s="35" t="s">
        <v>56</v>
      </c>
      <c r="E103" s="39" t="s">
        <v>59</v>
      </c>
    </row>
    <row r="104" spans="1:5" ht="12.75">
      <c r="A104" s="35" t="s">
        <v>58</v>
      </c>
      <c r="E104" s="40" t="s">
        <v>2938</v>
      </c>
    </row>
    <row r="105" spans="1:5" ht="12.75">
      <c r="A105" t="s">
        <v>60</v>
      </c>
      <c r="E105" s="39" t="s">
        <v>59</v>
      </c>
    </row>
    <row r="106" spans="1:13" ht="12.75">
      <c r="A106" t="s">
        <v>47</v>
      </c>
      <c r="C106" s="31" t="s">
        <v>81</v>
      </c>
      <c r="E106" s="33" t="s">
        <v>418</v>
      </c>
      <c r="J106" s="32">
        <f>0</f>
      </c>
      <c s="32">
        <f>0</f>
      </c>
      <c s="32">
        <f>0+L107</f>
      </c>
      <c s="32">
        <f>0+M107</f>
      </c>
    </row>
    <row r="107" spans="1:16" ht="25.5">
      <c r="A107" t="s">
        <v>50</v>
      </c>
      <c s="34" t="s">
        <v>106</v>
      </c>
      <c s="34" t="s">
        <v>2965</v>
      </c>
      <c s="35" t="s">
        <v>59</v>
      </c>
      <c s="6" t="s">
        <v>2966</v>
      </c>
      <c s="36" t="s">
        <v>93</v>
      </c>
      <c s="37">
        <v>29</v>
      </c>
      <c s="36">
        <v>0.00144</v>
      </c>
      <c s="36">
        <f>ROUND(G107*H107,6)</f>
      </c>
      <c r="L107" s="38">
        <v>0</v>
      </c>
      <c s="32">
        <f>ROUND(ROUND(L107,2)*ROUND(G107,3),2)</f>
      </c>
      <c s="36" t="s">
        <v>314</v>
      </c>
      <c>
        <f>(M107*21)/100</f>
      </c>
      <c t="s">
        <v>28</v>
      </c>
    </row>
    <row r="108" spans="1:5" ht="12.75">
      <c r="A108" s="35" t="s">
        <v>56</v>
      </c>
      <c r="E108" s="39" t="s">
        <v>2967</v>
      </c>
    </row>
    <row r="109" spans="1:5" ht="12.75">
      <c r="A109" s="35" t="s">
        <v>58</v>
      </c>
      <c r="E109" s="40" t="s">
        <v>2968</v>
      </c>
    </row>
    <row r="110" spans="1:5" ht="12.75">
      <c r="A110" t="s">
        <v>60</v>
      </c>
      <c r="E110" s="39" t="s">
        <v>59</v>
      </c>
    </row>
    <row r="111" spans="1:13" ht="12.75">
      <c r="A111" t="s">
        <v>47</v>
      </c>
      <c r="C111" s="31" t="s">
        <v>482</v>
      </c>
      <c r="E111" s="33" t="s">
        <v>483</v>
      </c>
      <c r="J111" s="32">
        <f>0</f>
      </c>
      <c s="32">
        <f>0</f>
      </c>
      <c s="32">
        <f>0+L112</f>
      </c>
      <c s="32">
        <f>0+M112</f>
      </c>
    </row>
    <row r="112" spans="1:16" ht="25.5">
      <c r="A112" t="s">
        <v>50</v>
      </c>
      <c s="34" t="s">
        <v>110</v>
      </c>
      <c s="34" t="s">
        <v>2969</v>
      </c>
      <c s="35" t="s">
        <v>59</v>
      </c>
      <c s="6" t="s">
        <v>2970</v>
      </c>
      <c s="36" t="s">
        <v>54</v>
      </c>
      <c s="37">
        <v>22.678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314</v>
      </c>
      <c>
        <f>(M112*21)/100</f>
      </c>
      <c t="s">
        <v>28</v>
      </c>
    </row>
    <row r="113" spans="1:5" ht="12.75">
      <c r="A113" s="35" t="s">
        <v>56</v>
      </c>
      <c r="E113" s="39" t="s">
        <v>2971</v>
      </c>
    </row>
    <row r="114" spans="1:5" ht="12.75">
      <c r="A114" s="35" t="s">
        <v>58</v>
      </c>
      <c r="E114" s="40" t="s">
        <v>59</v>
      </c>
    </row>
    <row r="115" spans="1:5" ht="12.75">
      <c r="A115" t="s">
        <v>60</v>
      </c>
      <c r="E115" s="39" t="s">
        <v>59</v>
      </c>
    </row>
    <row r="116" spans="1:13" ht="12.75">
      <c r="A116" t="s">
        <v>47</v>
      </c>
      <c r="C116" s="31" t="s">
        <v>488</v>
      </c>
      <c r="E116" s="33" t="s">
        <v>489</v>
      </c>
      <c r="J116" s="32">
        <f>0</f>
      </c>
      <c s="32">
        <f>0</f>
      </c>
      <c s="32">
        <f>0+L117+L121</f>
      </c>
      <c s="32">
        <f>0+M117+M121</f>
      </c>
    </row>
    <row r="117" spans="1:16" ht="12.75">
      <c r="A117" t="s">
        <v>50</v>
      </c>
      <c s="34" t="s">
        <v>233</v>
      </c>
      <c s="34" t="s">
        <v>2972</v>
      </c>
      <c s="35" t="s">
        <v>59</v>
      </c>
      <c s="6" t="s">
        <v>2973</v>
      </c>
      <c s="36" t="s">
        <v>505</v>
      </c>
      <c s="37">
        <v>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55</v>
      </c>
      <c>
        <f>(M117*21)/100</f>
      </c>
      <c t="s">
        <v>28</v>
      </c>
    </row>
    <row r="118" spans="1:5" ht="12.75">
      <c r="A118" s="35" t="s">
        <v>56</v>
      </c>
      <c r="E118" s="39" t="s">
        <v>59</v>
      </c>
    </row>
    <row r="119" spans="1:5" ht="12.75">
      <c r="A119" s="35" t="s">
        <v>58</v>
      </c>
      <c r="E119" s="40" t="s">
        <v>59</v>
      </c>
    </row>
    <row r="120" spans="1:5" ht="25.5">
      <c r="A120" t="s">
        <v>60</v>
      </c>
      <c r="E120" s="39" t="s">
        <v>2974</v>
      </c>
    </row>
    <row r="121" spans="1:16" ht="12.75">
      <c r="A121" t="s">
        <v>50</v>
      </c>
      <c s="34" t="s">
        <v>236</v>
      </c>
      <c s="34" t="s">
        <v>1794</v>
      </c>
      <c s="35" t="s">
        <v>59</v>
      </c>
      <c s="6" t="s">
        <v>1795</v>
      </c>
      <c s="36" t="s">
        <v>98</v>
      </c>
      <c s="37">
        <v>17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314</v>
      </c>
      <c>
        <f>(M121*21)/100</f>
      </c>
      <c t="s">
        <v>28</v>
      </c>
    </row>
    <row r="122" spans="1:5" ht="12.75">
      <c r="A122" s="35" t="s">
        <v>56</v>
      </c>
      <c r="E122" s="39" t="s">
        <v>2975</v>
      </c>
    </row>
    <row r="123" spans="1:5" ht="12.75">
      <c r="A123" s="35" t="s">
        <v>58</v>
      </c>
      <c r="E123" s="40" t="s">
        <v>2976</v>
      </c>
    </row>
    <row r="124" spans="1:5" ht="12.75">
      <c r="A124" t="s">
        <v>60</v>
      </c>
      <c r="E124" s="39" t="s">
        <v>2977</v>
      </c>
    </row>
    <row r="125" spans="1:13" ht="12.75">
      <c r="A125" t="s">
        <v>47</v>
      </c>
      <c r="C125" s="31" t="s">
        <v>501</v>
      </c>
      <c r="E125" s="33" t="s">
        <v>502</v>
      </c>
      <c r="J125" s="32">
        <f>0</f>
      </c>
      <c s="32">
        <f>0</f>
      </c>
      <c s="32">
        <f>0+L126+L130</f>
      </c>
      <c s="32">
        <f>0+M126+M130</f>
      </c>
    </row>
    <row r="126" spans="1:16" ht="12.75">
      <c r="A126" t="s">
        <v>50</v>
      </c>
      <c s="34" t="s">
        <v>242</v>
      </c>
      <c s="34" t="s">
        <v>2978</v>
      </c>
      <c s="35" t="s">
        <v>59</v>
      </c>
      <c s="6" t="s">
        <v>2979</v>
      </c>
      <c s="36" t="s">
        <v>505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55</v>
      </c>
      <c>
        <f>(M126*21)/100</f>
      </c>
      <c t="s">
        <v>28</v>
      </c>
    </row>
    <row r="127" spans="1:5" ht="12.75">
      <c r="A127" s="35" t="s">
        <v>56</v>
      </c>
      <c r="E127" s="39" t="s">
        <v>59</v>
      </c>
    </row>
    <row r="128" spans="1:5" ht="12.75">
      <c r="A128" s="35" t="s">
        <v>58</v>
      </c>
      <c r="E128" s="40" t="s">
        <v>59</v>
      </c>
    </row>
    <row r="129" spans="1:5" ht="12.75">
      <c r="A129" t="s">
        <v>60</v>
      </c>
      <c r="E129" s="39" t="s">
        <v>2980</v>
      </c>
    </row>
    <row r="130" spans="1:16" ht="25.5">
      <c r="A130" t="s">
        <v>50</v>
      </c>
      <c s="34" t="s">
        <v>249</v>
      </c>
      <c s="34" t="s">
        <v>2981</v>
      </c>
      <c s="35" t="s">
        <v>59</v>
      </c>
      <c s="6" t="s">
        <v>2982</v>
      </c>
      <c s="36" t="s">
        <v>505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55</v>
      </c>
      <c>
        <f>(M130*21)/100</f>
      </c>
      <c t="s">
        <v>28</v>
      </c>
    </row>
    <row r="131" spans="1:5" ht="12.75">
      <c r="A131" s="35" t="s">
        <v>56</v>
      </c>
      <c r="E131" s="39" t="s">
        <v>59</v>
      </c>
    </row>
    <row r="132" spans="1:5" ht="12.75">
      <c r="A132" s="35" t="s">
        <v>58</v>
      </c>
      <c r="E132" s="40" t="s">
        <v>59</v>
      </c>
    </row>
    <row r="133" spans="1:5" ht="12.75">
      <c r="A133" t="s">
        <v>60</v>
      </c>
      <c r="E133" s="39" t="s">
        <v>2983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T1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2555</v>
      </c>
      <c s="41">
        <f>Rekapitulace!C39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2555</v>
      </c>
      <c r="E4" s="26" t="s">
        <v>2556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COUNTIFS(L8:L164,"=0",A8:A164,"P")+COUNTIFS(L8:L164,"",A8:A164,"P")+SUM(Q8:Q164)</f>
      </c>
    </row>
    <row r="8" spans="1:13" ht="12.75">
      <c r="A8" t="s">
        <v>45</v>
      </c>
      <c r="C8" s="28" t="s">
        <v>2986</v>
      </c>
      <c r="E8" s="30" t="s">
        <v>2985</v>
      </c>
      <c r="J8" s="29">
        <f>0+J9+J158+J163</f>
      </c>
      <c s="29">
        <f>0+K9+K158+K163</f>
      </c>
      <c s="29">
        <f>0+L9+L158+L163</f>
      </c>
      <c s="29">
        <f>0+M9+M158+M163</f>
      </c>
    </row>
    <row r="9" spans="1:13" ht="12.75">
      <c r="A9" t="s">
        <v>47</v>
      </c>
      <c r="C9" s="31" t="s">
        <v>123</v>
      </c>
      <c r="E9" s="33" t="s">
        <v>545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</f>
      </c>
      <c s="32">
        <f>0+M10+M14+M18+M22+M26+M30+M34+M38+M42+M46+M50+M54+M58+M62+M66+M70+M74+M78+M82+M86+M90+M94+M98+M102+M106+M110+M114+M118+M122+M126+M130+M134+M138+M142+M146+M150+M154</f>
      </c>
    </row>
    <row r="10" spans="1:16" ht="25.5">
      <c r="A10" t="s">
        <v>50</v>
      </c>
      <c s="34" t="s">
        <v>123</v>
      </c>
      <c s="34" t="s">
        <v>312</v>
      </c>
      <c s="35" t="s">
        <v>59</v>
      </c>
      <c s="6" t="s">
        <v>313</v>
      </c>
      <c s="36" t="s">
        <v>173</v>
      </c>
      <c s="37">
        <v>147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314</v>
      </c>
      <c>
        <f>(M10*21)/100</f>
      </c>
      <c t="s">
        <v>28</v>
      </c>
    </row>
    <row r="11" spans="1:5" ht="12.75">
      <c r="A11" s="35" t="s">
        <v>56</v>
      </c>
      <c r="E11" s="39" t="s">
        <v>2987</v>
      </c>
    </row>
    <row r="12" spans="1:5" ht="12.75">
      <c r="A12" s="35" t="s">
        <v>58</v>
      </c>
      <c r="E12" s="40" t="s">
        <v>2988</v>
      </c>
    </row>
    <row r="13" spans="1:5" ht="12.75">
      <c r="A13" t="s">
        <v>60</v>
      </c>
      <c r="E13" s="39" t="s">
        <v>2989</v>
      </c>
    </row>
    <row r="14" spans="1:16" ht="25.5">
      <c r="A14" t="s">
        <v>50</v>
      </c>
      <c s="34" t="s">
        <v>28</v>
      </c>
      <c s="34" t="s">
        <v>2990</v>
      </c>
      <c s="35" t="s">
        <v>59</v>
      </c>
      <c s="6" t="s">
        <v>2991</v>
      </c>
      <c s="36" t="s">
        <v>98</v>
      </c>
      <c s="37">
        <v>13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314</v>
      </c>
      <c>
        <f>(M14*21)/100</f>
      </c>
      <c t="s">
        <v>28</v>
      </c>
    </row>
    <row r="15" spans="1:5" ht="12.75">
      <c r="A15" s="35" t="s">
        <v>56</v>
      </c>
      <c r="E15" s="39" t="s">
        <v>2992</v>
      </c>
    </row>
    <row r="16" spans="1:5" ht="25.5">
      <c r="A16" s="35" t="s">
        <v>58</v>
      </c>
      <c r="E16" s="40" t="s">
        <v>2993</v>
      </c>
    </row>
    <row r="17" spans="1:5" ht="12.75">
      <c r="A17" t="s">
        <v>60</v>
      </c>
      <c r="E17" s="39" t="s">
        <v>2994</v>
      </c>
    </row>
    <row r="18" spans="1:16" ht="25.5">
      <c r="A18" t="s">
        <v>50</v>
      </c>
      <c s="34" t="s">
        <v>26</v>
      </c>
      <c s="34" t="s">
        <v>2995</v>
      </c>
      <c s="35" t="s">
        <v>59</v>
      </c>
      <c s="6" t="s">
        <v>2996</v>
      </c>
      <c s="36" t="s">
        <v>98</v>
      </c>
      <c s="37">
        <v>25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314</v>
      </c>
      <c>
        <f>(M18*21)/100</f>
      </c>
      <c t="s">
        <v>28</v>
      </c>
    </row>
    <row r="19" spans="1:5" ht="12.75">
      <c r="A19" s="35" t="s">
        <v>56</v>
      </c>
      <c r="E19" s="39" t="s">
        <v>2997</v>
      </c>
    </row>
    <row r="20" spans="1:5" ht="25.5">
      <c r="A20" s="35" t="s">
        <v>58</v>
      </c>
      <c r="E20" s="40" t="s">
        <v>2998</v>
      </c>
    </row>
    <row r="21" spans="1:5" ht="12.75">
      <c r="A21" t="s">
        <v>60</v>
      </c>
      <c r="E21" s="39" t="s">
        <v>2994</v>
      </c>
    </row>
    <row r="22" spans="1:16" ht="25.5">
      <c r="A22" t="s">
        <v>50</v>
      </c>
      <c s="34" t="s">
        <v>160</v>
      </c>
      <c s="34" t="s">
        <v>2999</v>
      </c>
      <c s="35" t="s">
        <v>59</v>
      </c>
      <c s="6" t="s">
        <v>3000</v>
      </c>
      <c s="36" t="s">
        <v>98</v>
      </c>
      <c s="37">
        <v>26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314</v>
      </c>
      <c>
        <f>(M22*21)/100</f>
      </c>
      <c t="s">
        <v>28</v>
      </c>
    </row>
    <row r="23" spans="1:5" ht="12.75">
      <c r="A23" s="35" t="s">
        <v>56</v>
      </c>
      <c r="E23" s="39" t="s">
        <v>3001</v>
      </c>
    </row>
    <row r="24" spans="1:5" ht="12.75">
      <c r="A24" s="35" t="s">
        <v>58</v>
      </c>
      <c r="E24" s="40" t="s">
        <v>3002</v>
      </c>
    </row>
    <row r="25" spans="1:5" ht="12.75">
      <c r="A25" t="s">
        <v>60</v>
      </c>
      <c r="E25" s="39" t="s">
        <v>2994</v>
      </c>
    </row>
    <row r="26" spans="1:16" ht="25.5">
      <c r="A26" t="s">
        <v>50</v>
      </c>
      <c s="34" t="s">
        <v>79</v>
      </c>
      <c s="34" t="s">
        <v>3003</v>
      </c>
      <c s="35" t="s">
        <v>59</v>
      </c>
      <c s="6" t="s">
        <v>3004</v>
      </c>
      <c s="36" t="s">
        <v>98</v>
      </c>
      <c s="37">
        <v>10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314</v>
      </c>
      <c>
        <f>(M26*21)/100</f>
      </c>
      <c t="s">
        <v>28</v>
      </c>
    </row>
    <row r="27" spans="1:5" ht="12.75">
      <c r="A27" s="35" t="s">
        <v>56</v>
      </c>
      <c r="E27" s="39" t="s">
        <v>3005</v>
      </c>
    </row>
    <row r="28" spans="1:5" ht="25.5">
      <c r="A28" s="35" t="s">
        <v>58</v>
      </c>
      <c r="E28" s="40" t="s">
        <v>3006</v>
      </c>
    </row>
    <row r="29" spans="1:5" ht="12.75">
      <c r="A29" t="s">
        <v>60</v>
      </c>
      <c r="E29" s="39" t="s">
        <v>2994</v>
      </c>
    </row>
    <row r="30" spans="1:16" ht="25.5">
      <c r="A30" t="s">
        <v>50</v>
      </c>
      <c s="34" t="s">
        <v>27</v>
      </c>
      <c s="34" t="s">
        <v>3007</v>
      </c>
      <c s="35" t="s">
        <v>59</v>
      </c>
      <c s="6" t="s">
        <v>3008</v>
      </c>
      <c s="36" t="s">
        <v>98</v>
      </c>
      <c s="37">
        <v>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314</v>
      </c>
      <c>
        <f>(M30*21)/100</f>
      </c>
      <c t="s">
        <v>28</v>
      </c>
    </row>
    <row r="31" spans="1:5" ht="12.75">
      <c r="A31" s="35" t="s">
        <v>56</v>
      </c>
      <c r="E31" s="39" t="s">
        <v>3009</v>
      </c>
    </row>
    <row r="32" spans="1:5" ht="12.75">
      <c r="A32" s="35" t="s">
        <v>58</v>
      </c>
      <c r="E32" s="40" t="s">
        <v>3010</v>
      </c>
    </row>
    <row r="33" spans="1:5" ht="12.75">
      <c r="A33" t="s">
        <v>60</v>
      </c>
      <c r="E33" s="39" t="s">
        <v>2994</v>
      </c>
    </row>
    <row r="34" spans="1:16" ht="25.5">
      <c r="A34" t="s">
        <v>50</v>
      </c>
      <c s="34" t="s">
        <v>62</v>
      </c>
      <c s="34" t="s">
        <v>3011</v>
      </c>
      <c s="35" t="s">
        <v>59</v>
      </c>
      <c s="6" t="s">
        <v>3012</v>
      </c>
      <c s="36" t="s">
        <v>98</v>
      </c>
      <c s="37">
        <v>25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314</v>
      </c>
      <c>
        <f>(M34*21)/100</f>
      </c>
      <c t="s">
        <v>28</v>
      </c>
    </row>
    <row r="35" spans="1:5" ht="12.75">
      <c r="A35" s="35" t="s">
        <v>56</v>
      </c>
      <c r="E35" s="39" t="s">
        <v>3013</v>
      </c>
    </row>
    <row r="36" spans="1:5" ht="25.5">
      <c r="A36" s="35" t="s">
        <v>58</v>
      </c>
      <c r="E36" s="40" t="s">
        <v>3014</v>
      </c>
    </row>
    <row r="37" spans="1:5" ht="12.75">
      <c r="A37" t="s">
        <v>60</v>
      </c>
      <c r="E37" s="39" t="s">
        <v>3015</v>
      </c>
    </row>
    <row r="38" spans="1:16" ht="25.5">
      <c r="A38" t="s">
        <v>50</v>
      </c>
      <c s="34" t="s">
        <v>81</v>
      </c>
      <c s="34" t="s">
        <v>3016</v>
      </c>
      <c s="35" t="s">
        <v>59</v>
      </c>
      <c s="6" t="s">
        <v>3017</v>
      </c>
      <c s="36" t="s">
        <v>98</v>
      </c>
      <c s="37">
        <v>25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314</v>
      </c>
      <c>
        <f>(M38*21)/100</f>
      </c>
      <c t="s">
        <v>28</v>
      </c>
    </row>
    <row r="39" spans="1:5" ht="12.75">
      <c r="A39" s="35" t="s">
        <v>56</v>
      </c>
      <c r="E39" s="39" t="s">
        <v>3018</v>
      </c>
    </row>
    <row r="40" spans="1:5" ht="25.5">
      <c r="A40" s="35" t="s">
        <v>58</v>
      </c>
      <c r="E40" s="40" t="s">
        <v>3019</v>
      </c>
    </row>
    <row r="41" spans="1:5" ht="12.75">
      <c r="A41" t="s">
        <v>60</v>
      </c>
      <c r="E41" s="39" t="s">
        <v>3015</v>
      </c>
    </row>
    <row r="42" spans="1:16" ht="25.5">
      <c r="A42" t="s">
        <v>50</v>
      </c>
      <c s="34" t="s">
        <v>87</v>
      </c>
      <c s="34" t="s">
        <v>3020</v>
      </c>
      <c s="35" t="s">
        <v>59</v>
      </c>
      <c s="6" t="s">
        <v>3021</v>
      </c>
      <c s="36" t="s">
        <v>98</v>
      </c>
      <c s="37">
        <v>9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314</v>
      </c>
      <c>
        <f>(M42*21)/100</f>
      </c>
      <c t="s">
        <v>28</v>
      </c>
    </row>
    <row r="43" spans="1:5" ht="12.75">
      <c r="A43" s="35" t="s">
        <v>56</v>
      </c>
      <c r="E43" s="39" t="s">
        <v>3022</v>
      </c>
    </row>
    <row r="44" spans="1:5" ht="25.5">
      <c r="A44" s="35" t="s">
        <v>58</v>
      </c>
      <c r="E44" s="40" t="s">
        <v>3023</v>
      </c>
    </row>
    <row r="45" spans="1:5" ht="12.75">
      <c r="A45" t="s">
        <v>60</v>
      </c>
      <c r="E45" s="39" t="s">
        <v>3015</v>
      </c>
    </row>
    <row r="46" spans="1:16" ht="25.5">
      <c r="A46" t="s">
        <v>50</v>
      </c>
      <c s="34" t="s">
        <v>67</v>
      </c>
      <c s="34" t="s">
        <v>3024</v>
      </c>
      <c s="35" t="s">
        <v>59</v>
      </c>
      <c s="6" t="s">
        <v>3025</v>
      </c>
      <c s="36" t="s">
        <v>98</v>
      </c>
      <c s="37">
        <v>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314</v>
      </c>
      <c>
        <f>(M46*21)/100</f>
      </c>
      <c t="s">
        <v>28</v>
      </c>
    </row>
    <row r="47" spans="1:5" ht="12.75">
      <c r="A47" s="35" t="s">
        <v>56</v>
      </c>
      <c r="E47" s="39" t="s">
        <v>3026</v>
      </c>
    </row>
    <row r="48" spans="1:5" ht="25.5">
      <c r="A48" s="35" t="s">
        <v>58</v>
      </c>
      <c r="E48" s="40" t="s">
        <v>3027</v>
      </c>
    </row>
    <row r="49" spans="1:5" ht="12.75">
      <c r="A49" t="s">
        <v>60</v>
      </c>
      <c r="E49" s="39" t="s">
        <v>3015</v>
      </c>
    </row>
    <row r="50" spans="1:16" ht="25.5">
      <c r="A50" t="s">
        <v>50</v>
      </c>
      <c s="34" t="s">
        <v>90</v>
      </c>
      <c s="34" t="s">
        <v>3028</v>
      </c>
      <c s="35" t="s">
        <v>59</v>
      </c>
      <c s="6" t="s">
        <v>3029</v>
      </c>
      <c s="36" t="s">
        <v>98</v>
      </c>
      <c s="37">
        <v>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314</v>
      </c>
      <c>
        <f>(M50*21)/100</f>
      </c>
      <c t="s">
        <v>28</v>
      </c>
    </row>
    <row r="51" spans="1:5" ht="12.75">
      <c r="A51" s="35" t="s">
        <v>56</v>
      </c>
      <c r="E51" s="39" t="s">
        <v>3030</v>
      </c>
    </row>
    <row r="52" spans="1:5" ht="12.75">
      <c r="A52" s="35" t="s">
        <v>58</v>
      </c>
      <c r="E52" s="40" t="s">
        <v>3031</v>
      </c>
    </row>
    <row r="53" spans="1:5" ht="12.75">
      <c r="A53" t="s">
        <v>60</v>
      </c>
      <c r="E53" s="39" t="s">
        <v>3015</v>
      </c>
    </row>
    <row r="54" spans="1:16" ht="25.5">
      <c r="A54" t="s">
        <v>50</v>
      </c>
      <c s="34" t="s">
        <v>95</v>
      </c>
      <c s="34" t="s">
        <v>3032</v>
      </c>
      <c s="35" t="s">
        <v>59</v>
      </c>
      <c s="6" t="s">
        <v>3033</v>
      </c>
      <c s="36" t="s">
        <v>173</v>
      </c>
      <c s="37">
        <v>147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314</v>
      </c>
      <c>
        <f>(M54*21)/100</f>
      </c>
      <c t="s">
        <v>28</v>
      </c>
    </row>
    <row r="55" spans="1:5" ht="12.75">
      <c r="A55" s="35" t="s">
        <v>56</v>
      </c>
      <c r="E55" s="39" t="s">
        <v>3034</v>
      </c>
    </row>
    <row r="56" spans="1:5" ht="12.75">
      <c r="A56" s="35" t="s">
        <v>58</v>
      </c>
      <c r="E56" s="40" t="s">
        <v>2988</v>
      </c>
    </row>
    <row r="57" spans="1:5" ht="12.75">
      <c r="A57" t="s">
        <v>60</v>
      </c>
      <c r="E57" s="39" t="s">
        <v>2989</v>
      </c>
    </row>
    <row r="58" spans="1:16" ht="25.5">
      <c r="A58" t="s">
        <v>50</v>
      </c>
      <c s="34" t="s">
        <v>101</v>
      </c>
      <c s="34" t="s">
        <v>3035</v>
      </c>
      <c s="35" t="s">
        <v>59</v>
      </c>
      <c s="6" t="s">
        <v>3036</v>
      </c>
      <c s="36" t="s">
        <v>98</v>
      </c>
      <c s="37">
        <v>33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314</v>
      </c>
      <c>
        <f>(M58*21)/100</f>
      </c>
      <c t="s">
        <v>28</v>
      </c>
    </row>
    <row r="59" spans="1:5" ht="12.75">
      <c r="A59" s="35" t="s">
        <v>56</v>
      </c>
      <c r="E59" s="39" t="s">
        <v>3037</v>
      </c>
    </row>
    <row r="60" spans="1:5" ht="51">
      <c r="A60" s="35" t="s">
        <v>58</v>
      </c>
      <c r="E60" s="40" t="s">
        <v>3038</v>
      </c>
    </row>
    <row r="61" spans="1:5" ht="12.75">
      <c r="A61" t="s">
        <v>60</v>
      </c>
      <c r="E61" s="39" t="s">
        <v>59</v>
      </c>
    </row>
    <row r="62" spans="1:16" ht="25.5">
      <c r="A62" t="s">
        <v>50</v>
      </c>
      <c s="34" t="s">
        <v>106</v>
      </c>
      <c s="34" t="s">
        <v>3039</v>
      </c>
      <c s="35" t="s">
        <v>59</v>
      </c>
      <c s="6" t="s">
        <v>3040</v>
      </c>
      <c s="36" t="s">
        <v>98</v>
      </c>
      <c s="37">
        <v>15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314</v>
      </c>
      <c>
        <f>(M62*21)/100</f>
      </c>
      <c t="s">
        <v>28</v>
      </c>
    </row>
    <row r="63" spans="1:5" ht="12.75">
      <c r="A63" s="35" t="s">
        <v>56</v>
      </c>
      <c r="E63" s="39" t="s">
        <v>3041</v>
      </c>
    </row>
    <row r="64" spans="1:5" ht="51">
      <c r="A64" s="35" t="s">
        <v>58</v>
      </c>
      <c r="E64" s="40" t="s">
        <v>3042</v>
      </c>
    </row>
    <row r="65" spans="1:5" ht="12.75">
      <c r="A65" t="s">
        <v>60</v>
      </c>
      <c r="E65" s="39" t="s">
        <v>59</v>
      </c>
    </row>
    <row r="66" spans="1:16" ht="25.5">
      <c r="A66" t="s">
        <v>50</v>
      </c>
      <c s="34" t="s">
        <v>110</v>
      </c>
      <c s="34" t="s">
        <v>3043</v>
      </c>
      <c s="35" t="s">
        <v>59</v>
      </c>
      <c s="6" t="s">
        <v>3044</v>
      </c>
      <c s="36" t="s">
        <v>98</v>
      </c>
      <c s="37">
        <v>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314</v>
      </c>
      <c>
        <f>(M66*21)/100</f>
      </c>
      <c t="s">
        <v>28</v>
      </c>
    </row>
    <row r="67" spans="1:5" ht="12.75">
      <c r="A67" s="35" t="s">
        <v>56</v>
      </c>
      <c r="E67" s="39" t="s">
        <v>3045</v>
      </c>
    </row>
    <row r="68" spans="1:5" ht="25.5">
      <c r="A68" s="35" t="s">
        <v>58</v>
      </c>
      <c r="E68" s="40" t="s">
        <v>3046</v>
      </c>
    </row>
    <row r="69" spans="1:5" ht="12.75">
      <c r="A69" t="s">
        <v>60</v>
      </c>
      <c r="E69" s="39" t="s">
        <v>59</v>
      </c>
    </row>
    <row r="70" spans="1:16" ht="25.5">
      <c r="A70" t="s">
        <v>50</v>
      </c>
      <c s="34" t="s">
        <v>114</v>
      </c>
      <c s="34" t="s">
        <v>3047</v>
      </c>
      <c s="35" t="s">
        <v>59</v>
      </c>
      <c s="6" t="s">
        <v>3048</v>
      </c>
      <c s="36" t="s">
        <v>98</v>
      </c>
      <c s="37">
        <v>3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314</v>
      </c>
      <c>
        <f>(M70*21)/100</f>
      </c>
      <c t="s">
        <v>28</v>
      </c>
    </row>
    <row r="71" spans="1:5" ht="12.75">
      <c r="A71" s="35" t="s">
        <v>56</v>
      </c>
      <c r="E71" s="39" t="s">
        <v>3049</v>
      </c>
    </row>
    <row r="72" spans="1:5" ht="25.5">
      <c r="A72" s="35" t="s">
        <v>58</v>
      </c>
      <c r="E72" s="40" t="s">
        <v>3050</v>
      </c>
    </row>
    <row r="73" spans="1:5" ht="12.75">
      <c r="A73" t="s">
        <v>60</v>
      </c>
      <c r="E73" s="39" t="s">
        <v>59</v>
      </c>
    </row>
    <row r="74" spans="1:16" ht="25.5">
      <c r="A74" t="s">
        <v>50</v>
      </c>
      <c s="34" t="s">
        <v>138</v>
      </c>
      <c s="34" t="s">
        <v>3051</v>
      </c>
      <c s="35" t="s">
        <v>59</v>
      </c>
      <c s="6" t="s">
        <v>3052</v>
      </c>
      <c s="36" t="s">
        <v>98</v>
      </c>
      <c s="37">
        <v>36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55</v>
      </c>
      <c>
        <f>(M74*21)/100</f>
      </c>
      <c t="s">
        <v>28</v>
      </c>
    </row>
    <row r="75" spans="1:5" ht="12.75">
      <c r="A75" s="35" t="s">
        <v>56</v>
      </c>
      <c r="E75" s="39" t="s">
        <v>59</v>
      </c>
    </row>
    <row r="76" spans="1:5" ht="12.75">
      <c r="A76" s="35" t="s">
        <v>58</v>
      </c>
      <c r="E76" s="40" t="s">
        <v>3053</v>
      </c>
    </row>
    <row r="77" spans="1:5" ht="12.75">
      <c r="A77" t="s">
        <v>60</v>
      </c>
      <c r="E77" s="39" t="s">
        <v>2994</v>
      </c>
    </row>
    <row r="78" spans="1:16" ht="25.5">
      <c r="A78" t="s">
        <v>50</v>
      </c>
      <c s="34" t="s">
        <v>118</v>
      </c>
      <c s="34" t="s">
        <v>3054</v>
      </c>
      <c s="35" t="s">
        <v>59</v>
      </c>
      <c s="6" t="s">
        <v>3055</v>
      </c>
      <c s="36" t="s">
        <v>98</v>
      </c>
      <c s="37">
        <v>37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55</v>
      </c>
      <c>
        <f>(M78*21)/100</f>
      </c>
      <c t="s">
        <v>28</v>
      </c>
    </row>
    <row r="79" spans="1:5" ht="12.75">
      <c r="A79" s="35" t="s">
        <v>56</v>
      </c>
      <c r="E79" s="39" t="s">
        <v>59</v>
      </c>
    </row>
    <row r="80" spans="1:5" ht="25.5">
      <c r="A80" s="35" t="s">
        <v>58</v>
      </c>
      <c r="E80" s="40" t="s">
        <v>3056</v>
      </c>
    </row>
    <row r="81" spans="1:5" ht="12.75">
      <c r="A81" t="s">
        <v>60</v>
      </c>
      <c r="E81" s="39" t="s">
        <v>2994</v>
      </c>
    </row>
    <row r="82" spans="1:16" ht="25.5">
      <c r="A82" t="s">
        <v>50</v>
      </c>
      <c s="34" t="s">
        <v>73</v>
      </c>
      <c s="34" t="s">
        <v>3057</v>
      </c>
      <c s="35" t="s">
        <v>59</v>
      </c>
      <c s="6" t="s">
        <v>3058</v>
      </c>
      <c s="36" t="s">
        <v>98</v>
      </c>
      <c s="37">
        <v>3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55</v>
      </c>
      <c>
        <f>(M82*21)/100</f>
      </c>
      <c t="s">
        <v>28</v>
      </c>
    </row>
    <row r="83" spans="1:5" ht="12.75">
      <c r="A83" s="35" t="s">
        <v>56</v>
      </c>
      <c r="E83" s="39" t="s">
        <v>59</v>
      </c>
    </row>
    <row r="84" spans="1:5" ht="12.75">
      <c r="A84" s="35" t="s">
        <v>58</v>
      </c>
      <c r="E84" s="40" t="s">
        <v>59</v>
      </c>
    </row>
    <row r="85" spans="1:5" ht="12.75">
      <c r="A85" t="s">
        <v>60</v>
      </c>
      <c r="E85" s="39" t="s">
        <v>2994</v>
      </c>
    </row>
    <row r="86" spans="1:16" ht="25.5">
      <c r="A86" t="s">
        <v>50</v>
      </c>
      <c s="34" t="s">
        <v>211</v>
      </c>
      <c s="34" t="s">
        <v>3059</v>
      </c>
      <c s="35" t="s">
        <v>59</v>
      </c>
      <c s="6" t="s">
        <v>3060</v>
      </c>
      <c s="36" t="s">
        <v>98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314</v>
      </c>
      <c>
        <f>(M86*21)/100</f>
      </c>
      <c t="s">
        <v>28</v>
      </c>
    </row>
    <row r="87" spans="1:5" ht="12.75">
      <c r="A87" s="35" t="s">
        <v>56</v>
      </c>
      <c r="E87" s="39" t="s">
        <v>3061</v>
      </c>
    </row>
    <row r="88" spans="1:5" ht="12.75">
      <c r="A88" s="35" t="s">
        <v>58</v>
      </c>
      <c r="E88" s="40" t="s">
        <v>3062</v>
      </c>
    </row>
    <row r="89" spans="1:5" ht="12.75">
      <c r="A89" t="s">
        <v>60</v>
      </c>
      <c r="E89" s="39" t="s">
        <v>3063</v>
      </c>
    </row>
    <row r="90" spans="1:16" ht="25.5">
      <c r="A90" t="s">
        <v>50</v>
      </c>
      <c s="34" t="s">
        <v>216</v>
      </c>
      <c s="34" t="s">
        <v>3064</v>
      </c>
      <c s="35" t="s">
        <v>59</v>
      </c>
      <c s="6" t="s">
        <v>3065</v>
      </c>
      <c s="36" t="s">
        <v>98</v>
      </c>
      <c s="37">
        <v>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314</v>
      </c>
      <c>
        <f>(M90*21)/100</f>
      </c>
      <c t="s">
        <v>28</v>
      </c>
    </row>
    <row r="91" spans="1:5" ht="12.75">
      <c r="A91" s="35" t="s">
        <v>56</v>
      </c>
      <c r="E91" s="39" t="s">
        <v>3066</v>
      </c>
    </row>
    <row r="92" spans="1:5" ht="12.75">
      <c r="A92" s="35" t="s">
        <v>58</v>
      </c>
      <c r="E92" s="40" t="s">
        <v>3067</v>
      </c>
    </row>
    <row r="93" spans="1:5" ht="12.75">
      <c r="A93" t="s">
        <v>60</v>
      </c>
      <c r="E93" s="39" t="s">
        <v>59</v>
      </c>
    </row>
    <row r="94" spans="1:16" ht="25.5">
      <c r="A94" t="s">
        <v>50</v>
      </c>
      <c s="34" t="s">
        <v>219</v>
      </c>
      <c s="34" t="s">
        <v>3068</v>
      </c>
      <c s="35" t="s">
        <v>59</v>
      </c>
      <c s="6" t="s">
        <v>3069</v>
      </c>
      <c s="36" t="s">
        <v>98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314</v>
      </c>
      <c>
        <f>(M94*21)/100</f>
      </c>
      <c t="s">
        <v>28</v>
      </c>
    </row>
    <row r="95" spans="1:5" ht="12.75">
      <c r="A95" s="35" t="s">
        <v>56</v>
      </c>
      <c r="E95" s="39" t="s">
        <v>3070</v>
      </c>
    </row>
    <row r="96" spans="1:5" ht="12.75">
      <c r="A96" s="35" t="s">
        <v>58</v>
      </c>
      <c r="E96" s="40" t="s">
        <v>3071</v>
      </c>
    </row>
    <row r="97" spans="1:5" ht="12.75">
      <c r="A97" t="s">
        <v>60</v>
      </c>
      <c r="E97" s="39" t="s">
        <v>59</v>
      </c>
    </row>
    <row r="98" spans="1:16" ht="25.5">
      <c r="A98" t="s">
        <v>50</v>
      </c>
      <c s="34" t="s">
        <v>223</v>
      </c>
      <c s="34" t="s">
        <v>3072</v>
      </c>
      <c s="35" t="s">
        <v>59</v>
      </c>
      <c s="6" t="s">
        <v>3073</v>
      </c>
      <c s="36" t="s">
        <v>98</v>
      </c>
      <c s="37">
        <v>33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314</v>
      </c>
      <c>
        <f>(M98*21)/100</f>
      </c>
      <c t="s">
        <v>28</v>
      </c>
    </row>
    <row r="99" spans="1:5" ht="12.75">
      <c r="A99" s="35" t="s">
        <v>56</v>
      </c>
      <c r="E99" s="39" t="s">
        <v>3074</v>
      </c>
    </row>
    <row r="100" spans="1:5" ht="12.75">
      <c r="A100" s="35" t="s">
        <v>58</v>
      </c>
      <c r="E100" s="40" t="s">
        <v>3075</v>
      </c>
    </row>
    <row r="101" spans="1:5" ht="12.75">
      <c r="A101" t="s">
        <v>60</v>
      </c>
      <c r="E101" s="39" t="s">
        <v>59</v>
      </c>
    </row>
    <row r="102" spans="1:16" ht="25.5">
      <c r="A102" t="s">
        <v>50</v>
      </c>
      <c s="34" t="s">
        <v>226</v>
      </c>
      <c s="34" t="s">
        <v>3076</v>
      </c>
      <c s="35" t="s">
        <v>59</v>
      </c>
      <c s="6" t="s">
        <v>3077</v>
      </c>
      <c s="36" t="s">
        <v>98</v>
      </c>
      <c s="37">
        <v>35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314</v>
      </c>
      <c>
        <f>(M102*21)/100</f>
      </c>
      <c t="s">
        <v>28</v>
      </c>
    </row>
    <row r="103" spans="1:5" ht="12.75">
      <c r="A103" s="35" t="s">
        <v>56</v>
      </c>
      <c r="E103" s="39" t="s">
        <v>3078</v>
      </c>
    </row>
    <row r="104" spans="1:5" ht="12.75">
      <c r="A104" s="35" t="s">
        <v>58</v>
      </c>
      <c r="E104" s="40" t="s">
        <v>3079</v>
      </c>
    </row>
    <row r="105" spans="1:5" ht="12.75">
      <c r="A105" t="s">
        <v>60</v>
      </c>
      <c r="E105" s="39" t="s">
        <v>59</v>
      </c>
    </row>
    <row r="106" spans="1:16" ht="25.5">
      <c r="A106" t="s">
        <v>50</v>
      </c>
      <c s="34" t="s">
        <v>230</v>
      </c>
      <c s="34" t="s">
        <v>3080</v>
      </c>
      <c s="35" t="s">
        <v>59</v>
      </c>
      <c s="6" t="s">
        <v>3081</v>
      </c>
      <c s="36" t="s">
        <v>98</v>
      </c>
      <c s="37">
        <v>3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314</v>
      </c>
      <c>
        <f>(M106*21)/100</f>
      </c>
      <c t="s">
        <v>28</v>
      </c>
    </row>
    <row r="107" spans="1:5" ht="12.75">
      <c r="A107" s="35" t="s">
        <v>56</v>
      </c>
      <c r="E107" s="39" t="s">
        <v>3082</v>
      </c>
    </row>
    <row r="108" spans="1:5" ht="12.75">
      <c r="A108" s="35" t="s">
        <v>58</v>
      </c>
      <c r="E108" s="40" t="s">
        <v>59</v>
      </c>
    </row>
    <row r="109" spans="1:5" ht="12.75">
      <c r="A109" t="s">
        <v>60</v>
      </c>
      <c r="E109" s="39" t="s">
        <v>2994</v>
      </c>
    </row>
    <row r="110" spans="1:16" ht="25.5">
      <c r="A110" t="s">
        <v>50</v>
      </c>
      <c s="34" t="s">
        <v>233</v>
      </c>
      <c s="34" t="s">
        <v>3083</v>
      </c>
      <c s="35" t="s">
        <v>59</v>
      </c>
      <c s="6" t="s">
        <v>718</v>
      </c>
      <c s="36" t="s">
        <v>84</v>
      </c>
      <c s="37">
        <v>19.44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314</v>
      </c>
      <c>
        <f>(M110*21)/100</f>
      </c>
      <c t="s">
        <v>28</v>
      </c>
    </row>
    <row r="111" spans="1:5" ht="12.75">
      <c r="A111" s="35" t="s">
        <v>56</v>
      </c>
      <c r="E111" s="39" t="s">
        <v>3084</v>
      </c>
    </row>
    <row r="112" spans="1:5" ht="12.75">
      <c r="A112" s="35" t="s">
        <v>58</v>
      </c>
      <c r="E112" s="40" t="s">
        <v>3085</v>
      </c>
    </row>
    <row r="113" spans="1:5" ht="12.75">
      <c r="A113" t="s">
        <v>60</v>
      </c>
      <c r="E113" s="39" t="s">
        <v>3086</v>
      </c>
    </row>
    <row r="114" spans="1:16" ht="25.5">
      <c r="A114" t="s">
        <v>50</v>
      </c>
      <c s="34" t="s">
        <v>236</v>
      </c>
      <c s="34" t="s">
        <v>3087</v>
      </c>
      <c s="35" t="s">
        <v>59</v>
      </c>
      <c s="6" t="s">
        <v>3088</v>
      </c>
      <c s="36" t="s">
        <v>98</v>
      </c>
      <c s="37">
        <v>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314</v>
      </c>
      <c>
        <f>(M114*21)/100</f>
      </c>
      <c t="s">
        <v>28</v>
      </c>
    </row>
    <row r="115" spans="1:5" ht="12.75">
      <c r="A115" s="35" t="s">
        <v>56</v>
      </c>
      <c r="E115" s="39" t="s">
        <v>3089</v>
      </c>
    </row>
    <row r="116" spans="1:5" ht="12.75">
      <c r="A116" s="35" t="s">
        <v>58</v>
      </c>
      <c r="E116" s="40" t="s">
        <v>3090</v>
      </c>
    </row>
    <row r="117" spans="1:5" ht="12.75">
      <c r="A117" t="s">
        <v>60</v>
      </c>
      <c r="E117" s="39" t="s">
        <v>59</v>
      </c>
    </row>
    <row r="118" spans="1:16" ht="25.5">
      <c r="A118" t="s">
        <v>50</v>
      </c>
      <c s="34" t="s">
        <v>242</v>
      </c>
      <c s="34" t="s">
        <v>3091</v>
      </c>
      <c s="35" t="s">
        <v>59</v>
      </c>
      <c s="6" t="s">
        <v>3088</v>
      </c>
      <c s="36" t="s">
        <v>98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314</v>
      </c>
      <c>
        <f>(M118*21)/100</f>
      </c>
      <c t="s">
        <v>28</v>
      </c>
    </row>
    <row r="119" spans="1:5" ht="12.75">
      <c r="A119" s="35" t="s">
        <v>56</v>
      </c>
      <c r="E119" s="39" t="s">
        <v>3092</v>
      </c>
    </row>
    <row r="120" spans="1:5" ht="12.75">
      <c r="A120" s="35" t="s">
        <v>58</v>
      </c>
      <c r="E120" s="40" t="s">
        <v>3093</v>
      </c>
    </row>
    <row r="121" spans="1:5" ht="12.75">
      <c r="A121" t="s">
        <v>60</v>
      </c>
      <c r="E121" s="39" t="s">
        <v>59</v>
      </c>
    </row>
    <row r="122" spans="1:16" ht="25.5">
      <c r="A122" t="s">
        <v>50</v>
      </c>
      <c s="34" t="s">
        <v>249</v>
      </c>
      <c s="34" t="s">
        <v>3094</v>
      </c>
      <c s="35" t="s">
        <v>59</v>
      </c>
      <c s="6" t="s">
        <v>3088</v>
      </c>
      <c s="36" t="s">
        <v>98</v>
      </c>
      <c s="37">
        <v>33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314</v>
      </c>
      <c>
        <f>(M122*21)/100</f>
      </c>
      <c t="s">
        <v>28</v>
      </c>
    </row>
    <row r="123" spans="1:5" ht="12.75">
      <c r="A123" s="35" t="s">
        <v>56</v>
      </c>
      <c r="E123" s="39" t="s">
        <v>3095</v>
      </c>
    </row>
    <row r="124" spans="1:5" ht="12.75">
      <c r="A124" s="35" t="s">
        <v>58</v>
      </c>
      <c r="E124" s="40" t="s">
        <v>3096</v>
      </c>
    </row>
    <row r="125" spans="1:5" ht="12.75">
      <c r="A125" t="s">
        <v>60</v>
      </c>
      <c r="E125" s="39" t="s">
        <v>59</v>
      </c>
    </row>
    <row r="126" spans="1:16" ht="25.5">
      <c r="A126" t="s">
        <v>50</v>
      </c>
      <c s="34" t="s">
        <v>253</v>
      </c>
      <c s="34" t="s">
        <v>3097</v>
      </c>
      <c s="35" t="s">
        <v>59</v>
      </c>
      <c s="6" t="s">
        <v>3088</v>
      </c>
      <c s="36" t="s">
        <v>98</v>
      </c>
      <c s="37">
        <v>35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314</v>
      </c>
      <c>
        <f>(M126*21)/100</f>
      </c>
      <c t="s">
        <v>28</v>
      </c>
    </row>
    <row r="127" spans="1:5" ht="12.75">
      <c r="A127" s="35" t="s">
        <v>56</v>
      </c>
      <c r="E127" s="39" t="s">
        <v>3098</v>
      </c>
    </row>
    <row r="128" spans="1:5" ht="12.75">
      <c r="A128" s="35" t="s">
        <v>58</v>
      </c>
      <c r="E128" s="40" t="s">
        <v>3099</v>
      </c>
    </row>
    <row r="129" spans="1:5" ht="12.75">
      <c r="A129" t="s">
        <v>60</v>
      </c>
      <c r="E129" s="39" t="s">
        <v>59</v>
      </c>
    </row>
    <row r="130" spans="1:16" ht="25.5">
      <c r="A130" t="s">
        <v>50</v>
      </c>
      <c s="34" t="s">
        <v>257</v>
      </c>
      <c s="34" t="s">
        <v>724</v>
      </c>
      <c s="35" t="s">
        <v>59</v>
      </c>
      <c s="6" t="s">
        <v>725</v>
      </c>
      <c s="36" t="s">
        <v>84</v>
      </c>
      <c s="37">
        <v>9.72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314</v>
      </c>
      <c>
        <f>(M130*21)/100</f>
      </c>
      <c t="s">
        <v>28</v>
      </c>
    </row>
    <row r="131" spans="1:5" ht="12.75">
      <c r="A131" s="35" t="s">
        <v>56</v>
      </c>
      <c r="E131" s="39" t="s">
        <v>726</v>
      </c>
    </row>
    <row r="132" spans="1:5" ht="12.75">
      <c r="A132" s="35" t="s">
        <v>58</v>
      </c>
      <c r="E132" s="40" t="s">
        <v>3100</v>
      </c>
    </row>
    <row r="133" spans="1:5" ht="12.75">
      <c r="A133" t="s">
        <v>60</v>
      </c>
      <c r="E133" s="39" t="s">
        <v>59</v>
      </c>
    </row>
    <row r="134" spans="1:16" ht="12.75">
      <c r="A134" t="s">
        <v>50</v>
      </c>
      <c s="34" t="s">
        <v>260</v>
      </c>
      <c s="34" t="s">
        <v>3101</v>
      </c>
      <c s="35" t="s">
        <v>59</v>
      </c>
      <c s="6" t="s">
        <v>3102</v>
      </c>
      <c s="36" t="s">
        <v>84</v>
      </c>
      <c s="37">
        <v>9.72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55</v>
      </c>
      <c>
        <f>(M134*21)/100</f>
      </c>
      <c t="s">
        <v>28</v>
      </c>
    </row>
    <row r="135" spans="1:5" ht="12.75">
      <c r="A135" s="35" t="s">
        <v>56</v>
      </c>
      <c r="E135" s="39" t="s">
        <v>59</v>
      </c>
    </row>
    <row r="136" spans="1:5" ht="12.75">
      <c r="A136" s="35" t="s">
        <v>58</v>
      </c>
      <c r="E136" s="40" t="s">
        <v>3103</v>
      </c>
    </row>
    <row r="137" spans="1:5" ht="12.75">
      <c r="A137" t="s">
        <v>60</v>
      </c>
      <c r="E137" s="39" t="s">
        <v>59</v>
      </c>
    </row>
    <row r="138" spans="1:16" ht="25.5">
      <c r="A138" t="s">
        <v>50</v>
      </c>
      <c s="34" t="s">
        <v>264</v>
      </c>
      <c s="34" t="s">
        <v>3104</v>
      </c>
      <c s="35" t="s">
        <v>59</v>
      </c>
      <c s="6" t="s">
        <v>3105</v>
      </c>
      <c s="36" t="s">
        <v>98</v>
      </c>
      <c s="37">
        <v>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314</v>
      </c>
      <c>
        <f>(M138*21)/100</f>
      </c>
      <c t="s">
        <v>28</v>
      </c>
    </row>
    <row r="139" spans="1:5" ht="12.75">
      <c r="A139" s="35" t="s">
        <v>56</v>
      </c>
      <c r="E139" s="39" t="s">
        <v>3106</v>
      </c>
    </row>
    <row r="140" spans="1:5" ht="12.75">
      <c r="A140" s="35" t="s">
        <v>58</v>
      </c>
      <c r="E140" s="40" t="s">
        <v>3107</v>
      </c>
    </row>
    <row r="141" spans="1:5" ht="12.75">
      <c r="A141" t="s">
        <v>60</v>
      </c>
      <c r="E141" s="39" t="s">
        <v>59</v>
      </c>
    </row>
    <row r="142" spans="1:16" ht="12.75">
      <c r="A142" t="s">
        <v>50</v>
      </c>
      <c s="34" t="s">
        <v>269</v>
      </c>
      <c s="34" t="s">
        <v>2811</v>
      </c>
      <c s="35" t="s">
        <v>59</v>
      </c>
      <c s="6" t="s">
        <v>2812</v>
      </c>
      <c s="36" t="s">
        <v>84</v>
      </c>
      <c s="37">
        <v>4.624</v>
      </c>
      <c s="36">
        <v>0.22</v>
      </c>
      <c s="36">
        <f>ROUND(G142*H142,6)</f>
      </c>
      <c r="L142" s="38">
        <v>0</v>
      </c>
      <c s="32">
        <f>ROUND(ROUND(L142,2)*ROUND(G142,3),2)</f>
      </c>
      <c s="36" t="s">
        <v>314</v>
      </c>
      <c>
        <f>(M142*21)/100</f>
      </c>
      <c t="s">
        <v>28</v>
      </c>
    </row>
    <row r="143" spans="1:5" ht="12.75">
      <c r="A143" s="35" t="s">
        <v>56</v>
      </c>
      <c r="E143" s="39" t="s">
        <v>59</v>
      </c>
    </row>
    <row r="144" spans="1:5" ht="12.75">
      <c r="A144" s="35" t="s">
        <v>58</v>
      </c>
      <c r="E144" s="40" t="s">
        <v>3108</v>
      </c>
    </row>
    <row r="145" spans="1:5" ht="12.75">
      <c r="A145" t="s">
        <v>60</v>
      </c>
      <c r="E145" s="39" t="s">
        <v>59</v>
      </c>
    </row>
    <row r="146" spans="1:16" ht="25.5">
      <c r="A146" t="s">
        <v>50</v>
      </c>
      <c s="34" t="s">
        <v>272</v>
      </c>
      <c s="34" t="s">
        <v>3109</v>
      </c>
      <c s="35" t="s">
        <v>59</v>
      </c>
      <c s="6" t="s">
        <v>3110</v>
      </c>
      <c s="36" t="s">
        <v>98</v>
      </c>
      <c s="37">
        <v>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314</v>
      </c>
      <c>
        <f>(M146*21)/100</f>
      </c>
      <c t="s">
        <v>28</v>
      </c>
    </row>
    <row r="147" spans="1:5" ht="12.75">
      <c r="A147" s="35" t="s">
        <v>56</v>
      </c>
      <c r="E147" s="39" t="s">
        <v>3111</v>
      </c>
    </row>
    <row r="148" spans="1:5" ht="12.75">
      <c r="A148" s="35" t="s">
        <v>58</v>
      </c>
      <c r="E148" s="40" t="s">
        <v>59</v>
      </c>
    </row>
    <row r="149" spans="1:5" ht="12.75">
      <c r="A149" t="s">
        <v>60</v>
      </c>
      <c r="E149" s="39" t="s">
        <v>59</v>
      </c>
    </row>
    <row r="150" spans="1:16" ht="25.5">
      <c r="A150" t="s">
        <v>50</v>
      </c>
      <c s="34" t="s">
        <v>275</v>
      </c>
      <c s="34" t="s">
        <v>3112</v>
      </c>
      <c s="35" t="s">
        <v>59</v>
      </c>
      <c s="6" t="s">
        <v>3113</v>
      </c>
      <c s="36" t="s">
        <v>98</v>
      </c>
      <c s="37">
        <v>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314</v>
      </c>
      <c>
        <f>(M150*21)/100</f>
      </c>
      <c t="s">
        <v>28</v>
      </c>
    </row>
    <row r="151" spans="1:5" ht="12.75">
      <c r="A151" s="35" t="s">
        <v>56</v>
      </c>
      <c r="E151" s="39" t="s">
        <v>3114</v>
      </c>
    </row>
    <row r="152" spans="1:5" ht="12.75">
      <c r="A152" s="35" t="s">
        <v>58</v>
      </c>
      <c r="E152" s="40" t="s">
        <v>59</v>
      </c>
    </row>
    <row r="153" spans="1:5" ht="12.75">
      <c r="A153" t="s">
        <v>60</v>
      </c>
      <c r="E153" s="39" t="s">
        <v>59</v>
      </c>
    </row>
    <row r="154" spans="1:16" ht="25.5">
      <c r="A154" t="s">
        <v>50</v>
      </c>
      <c s="34" t="s">
        <v>278</v>
      </c>
      <c s="34" t="s">
        <v>3115</v>
      </c>
      <c s="35" t="s">
        <v>59</v>
      </c>
      <c s="6" t="s">
        <v>3116</v>
      </c>
      <c s="36" t="s">
        <v>98</v>
      </c>
      <c s="37">
        <v>2</v>
      </c>
      <c s="36">
        <v>0.00656</v>
      </c>
      <c s="36">
        <f>ROUND(G154*H154,6)</f>
      </c>
      <c r="L154" s="38">
        <v>0</v>
      </c>
      <c s="32">
        <f>ROUND(ROUND(L154,2)*ROUND(G154,3),2)</f>
      </c>
      <c s="36" t="s">
        <v>314</v>
      </c>
      <c>
        <f>(M154*21)/100</f>
      </c>
      <c t="s">
        <v>28</v>
      </c>
    </row>
    <row r="155" spans="1:5" ht="12.75">
      <c r="A155" s="35" t="s">
        <v>56</v>
      </c>
      <c r="E155" s="39" t="s">
        <v>3117</v>
      </c>
    </row>
    <row r="156" spans="1:5" ht="12.75">
      <c r="A156" s="35" t="s">
        <v>58</v>
      </c>
      <c r="E156" s="40" t="s">
        <v>59</v>
      </c>
    </row>
    <row r="157" spans="1:5" ht="12.75">
      <c r="A157" t="s">
        <v>60</v>
      </c>
      <c r="E157" s="39" t="s">
        <v>59</v>
      </c>
    </row>
    <row r="158" spans="1:13" ht="12.75">
      <c r="A158" t="s">
        <v>47</v>
      </c>
      <c r="C158" s="31" t="s">
        <v>474</v>
      </c>
      <c r="E158" s="33" t="s">
        <v>475</v>
      </c>
      <c r="J158" s="32">
        <f>0</f>
      </c>
      <c s="32">
        <f>0</f>
      </c>
      <c s="32">
        <f>0+L159</f>
      </c>
      <c s="32">
        <f>0+M159</f>
      </c>
    </row>
    <row r="159" spans="1:16" ht="25.5">
      <c r="A159" t="s">
        <v>50</v>
      </c>
      <c s="34" t="s">
        <v>283</v>
      </c>
      <c s="34" t="s">
        <v>1959</v>
      </c>
      <c s="35" t="s">
        <v>1960</v>
      </c>
      <c s="6" t="s">
        <v>3118</v>
      </c>
      <c s="36" t="s">
        <v>54</v>
      </c>
      <c s="37">
        <v>82.36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55</v>
      </c>
      <c>
        <f>(M159*21)/100</f>
      </c>
      <c t="s">
        <v>28</v>
      </c>
    </row>
    <row r="160" spans="1:5" ht="12.75">
      <c r="A160" s="35" t="s">
        <v>56</v>
      </c>
      <c r="E160" s="39" t="s">
        <v>59</v>
      </c>
    </row>
    <row r="161" spans="1:5" ht="25.5">
      <c r="A161" s="35" t="s">
        <v>58</v>
      </c>
      <c r="E161" s="40" t="s">
        <v>3119</v>
      </c>
    </row>
    <row r="162" spans="1:5" ht="25.5">
      <c r="A162" t="s">
        <v>60</v>
      </c>
      <c r="E162" s="39" t="s">
        <v>744</v>
      </c>
    </row>
    <row r="163" spans="1:13" ht="12.75">
      <c r="A163" t="s">
        <v>47</v>
      </c>
      <c r="C163" s="31" t="s">
        <v>482</v>
      </c>
      <c r="E163" s="33" t="s">
        <v>483</v>
      </c>
      <c r="J163" s="32">
        <f>0</f>
      </c>
      <c s="32">
        <f>0</f>
      </c>
      <c s="32">
        <f>0+L164</f>
      </c>
      <c s="32">
        <f>0+M164</f>
      </c>
    </row>
    <row r="164" spans="1:16" ht="25.5">
      <c r="A164" t="s">
        <v>50</v>
      </c>
      <c s="34" t="s">
        <v>291</v>
      </c>
      <c s="34" t="s">
        <v>3120</v>
      </c>
      <c s="35" t="s">
        <v>59</v>
      </c>
      <c s="6" t="s">
        <v>3121</v>
      </c>
      <c s="36" t="s">
        <v>54</v>
      </c>
      <c s="37">
        <v>1.03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314</v>
      </c>
      <c>
        <f>(M164*21)/100</f>
      </c>
      <c t="s">
        <v>28</v>
      </c>
    </row>
    <row r="165" spans="1:5" ht="12.75">
      <c r="A165" s="35" t="s">
        <v>56</v>
      </c>
      <c r="E165" s="39" t="s">
        <v>3122</v>
      </c>
    </row>
    <row r="166" spans="1:5" ht="12.75">
      <c r="A166" s="35" t="s">
        <v>58</v>
      </c>
      <c r="E166" s="40" t="s">
        <v>59</v>
      </c>
    </row>
    <row r="167" spans="1:5" ht="12.75">
      <c r="A167" t="s">
        <v>60</v>
      </c>
      <c r="E167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:T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3123</v>
      </c>
      <c s="41">
        <f>Rekapitulace!C48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3123</v>
      </c>
      <c r="E4" s="26" t="s">
        <v>3124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COUNTIFS(L8:L40,"=0",A8:A40,"P")+COUNTIFS(L8:L40,"",A8:A40,"P")+SUM(Q8:Q40)</f>
      </c>
    </row>
    <row r="8" spans="1:13" ht="12.75">
      <c r="A8" t="s">
        <v>45</v>
      </c>
      <c r="C8" s="28" t="s">
        <v>3127</v>
      </c>
      <c r="E8" s="30" t="s">
        <v>3126</v>
      </c>
      <c r="J8" s="29">
        <f>0+J9+J14+J27</f>
      </c>
      <c s="29">
        <f>0+K9+K14+K27</f>
      </c>
      <c s="29">
        <f>0+L9+L14+L27</f>
      </c>
      <c s="29">
        <f>0+M9+M14+M27</f>
      </c>
    </row>
    <row r="9" spans="1:13" ht="12.75">
      <c r="A9" t="s">
        <v>47</v>
      </c>
      <c r="C9" s="31" t="s">
        <v>48</v>
      </c>
      <c r="E9" s="33" t="s">
        <v>3128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81</v>
      </c>
      <c s="34" t="s">
        <v>3129</v>
      </c>
      <c s="35" t="s">
        <v>59</v>
      </c>
      <c s="6" t="s">
        <v>3130</v>
      </c>
      <c s="36" t="s">
        <v>505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3130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3131</v>
      </c>
    </row>
    <row r="14" spans="1:13" ht="12.75">
      <c r="A14" t="s">
        <v>47</v>
      </c>
      <c r="C14" s="31" t="s">
        <v>123</v>
      </c>
      <c r="E14" s="33" t="s">
        <v>3132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50</v>
      </c>
      <c s="34" t="s">
        <v>123</v>
      </c>
      <c s="34" t="s">
        <v>3133</v>
      </c>
      <c s="35" t="s">
        <v>59</v>
      </c>
      <c s="6" t="s">
        <v>3134</v>
      </c>
      <c s="36" t="s">
        <v>505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3135</v>
      </c>
      <c>
        <f>(M15*21)/100</f>
      </c>
      <c t="s">
        <v>28</v>
      </c>
    </row>
    <row r="16" spans="1:5" ht="12.75">
      <c r="A16" s="35" t="s">
        <v>56</v>
      </c>
      <c r="E16" s="39" t="s">
        <v>3136</v>
      </c>
    </row>
    <row r="17" spans="1:5" ht="12.75">
      <c r="A17" s="35" t="s">
        <v>58</v>
      </c>
      <c r="E17" s="40" t="s">
        <v>3137</v>
      </c>
    </row>
    <row r="18" spans="1:5" ht="140.25">
      <c r="A18" t="s">
        <v>60</v>
      </c>
      <c r="E18" s="39" t="s">
        <v>3138</v>
      </c>
    </row>
    <row r="19" spans="1:16" ht="12.75">
      <c r="A19" t="s">
        <v>50</v>
      </c>
      <c s="34" t="s">
        <v>28</v>
      </c>
      <c s="34" t="s">
        <v>3139</v>
      </c>
      <c s="35" t="s">
        <v>59</v>
      </c>
      <c s="6" t="s">
        <v>3140</v>
      </c>
      <c s="36" t="s">
        <v>505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3135</v>
      </c>
      <c>
        <f>(M19*21)/100</f>
      </c>
      <c t="s">
        <v>28</v>
      </c>
    </row>
    <row r="20" spans="1:5" ht="12.75">
      <c r="A20" s="35" t="s">
        <v>56</v>
      </c>
      <c r="E20" s="39" t="s">
        <v>3141</v>
      </c>
    </row>
    <row r="21" spans="1:5" ht="12.75">
      <c r="A21" s="35" t="s">
        <v>58</v>
      </c>
      <c r="E21" s="40" t="s">
        <v>3137</v>
      </c>
    </row>
    <row r="22" spans="1:5" ht="89.25">
      <c r="A22" t="s">
        <v>60</v>
      </c>
      <c r="E22" s="39" t="s">
        <v>3142</v>
      </c>
    </row>
    <row r="23" spans="1:16" ht="12.75">
      <c r="A23" t="s">
        <v>50</v>
      </c>
      <c s="34" t="s">
        <v>26</v>
      </c>
      <c s="34" t="s">
        <v>3143</v>
      </c>
      <c s="35" t="s">
        <v>59</v>
      </c>
      <c s="6" t="s">
        <v>3144</v>
      </c>
      <c s="36" t="s">
        <v>505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3135</v>
      </c>
      <c>
        <f>(M23*21)/100</f>
      </c>
      <c t="s">
        <v>28</v>
      </c>
    </row>
    <row r="24" spans="1:5" ht="12.75">
      <c r="A24" s="35" t="s">
        <v>56</v>
      </c>
      <c r="E24" s="39" t="s">
        <v>59</v>
      </c>
    </row>
    <row r="25" spans="1:5" ht="12.75">
      <c r="A25" s="35" t="s">
        <v>58</v>
      </c>
      <c r="E25" s="40" t="s">
        <v>3137</v>
      </c>
    </row>
    <row r="26" spans="1:5" ht="89.25">
      <c r="A26" t="s">
        <v>60</v>
      </c>
      <c r="E26" s="39" t="s">
        <v>3145</v>
      </c>
    </row>
    <row r="27" spans="1:13" ht="12.75">
      <c r="A27" t="s">
        <v>47</v>
      </c>
      <c r="C27" s="31" t="s">
        <v>28</v>
      </c>
      <c r="E27" s="33" t="s">
        <v>248</v>
      </c>
      <c r="J27" s="32">
        <f>0</f>
      </c>
      <c s="32">
        <f>0</f>
      </c>
      <c s="32">
        <f>0+L28+L32+L36+L40</f>
      </c>
      <c s="32">
        <f>0+M28+M32+M36+M40</f>
      </c>
    </row>
    <row r="28" spans="1:16" ht="12.75">
      <c r="A28" t="s">
        <v>50</v>
      </c>
      <c s="34" t="s">
        <v>160</v>
      </c>
      <c s="34" t="s">
        <v>3146</v>
      </c>
      <c s="35" t="s">
        <v>59</v>
      </c>
      <c s="6" t="s">
        <v>3147</v>
      </c>
      <c s="36" t="s">
        <v>505</v>
      </c>
      <c s="37">
        <v>1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3135</v>
      </c>
      <c>
        <f>(M28*21)/100</f>
      </c>
      <c t="s">
        <v>28</v>
      </c>
    </row>
    <row r="29" spans="1:5" ht="12.75">
      <c r="A29" s="35" t="s">
        <v>56</v>
      </c>
      <c r="E29" s="39" t="s">
        <v>3148</v>
      </c>
    </row>
    <row r="30" spans="1:5" ht="12.75">
      <c r="A30" s="35" t="s">
        <v>58</v>
      </c>
      <c r="E30" s="40" t="s">
        <v>3137</v>
      </c>
    </row>
    <row r="31" spans="1:5" ht="89.25">
      <c r="A31" t="s">
        <v>60</v>
      </c>
      <c r="E31" s="39" t="s">
        <v>3149</v>
      </c>
    </row>
    <row r="32" spans="1:16" ht="12.75">
      <c r="A32" t="s">
        <v>50</v>
      </c>
      <c s="34" t="s">
        <v>79</v>
      </c>
      <c s="34" t="s">
        <v>3150</v>
      </c>
      <c s="35" t="s">
        <v>59</v>
      </c>
      <c s="6" t="s">
        <v>3151</v>
      </c>
      <c s="36" t="s">
        <v>505</v>
      </c>
      <c s="37">
        <v>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3135</v>
      </c>
      <c>
        <f>(M32*21)/100</f>
      </c>
      <c t="s">
        <v>28</v>
      </c>
    </row>
    <row r="33" spans="1:5" ht="12.75">
      <c r="A33" s="35" t="s">
        <v>56</v>
      </c>
      <c r="E33" s="39" t="s">
        <v>3152</v>
      </c>
    </row>
    <row r="34" spans="1:5" ht="12.75">
      <c r="A34" s="35" t="s">
        <v>58</v>
      </c>
      <c r="E34" s="40" t="s">
        <v>3137</v>
      </c>
    </row>
    <row r="35" spans="1:5" ht="76.5">
      <c r="A35" t="s">
        <v>60</v>
      </c>
      <c r="E35" s="39" t="s">
        <v>3153</v>
      </c>
    </row>
    <row r="36" spans="1:16" ht="12.75">
      <c r="A36" t="s">
        <v>50</v>
      </c>
      <c s="34" t="s">
        <v>27</v>
      </c>
      <c s="34" t="s">
        <v>3154</v>
      </c>
      <c s="35" t="s">
        <v>59</v>
      </c>
      <c s="6" t="s">
        <v>3155</v>
      </c>
      <c s="36" t="s">
        <v>505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3135</v>
      </c>
      <c>
        <f>(M36*21)/100</f>
      </c>
      <c t="s">
        <v>28</v>
      </c>
    </row>
    <row r="37" spans="1:5" ht="12.75">
      <c r="A37" s="35" t="s">
        <v>56</v>
      </c>
      <c r="E37" s="39" t="s">
        <v>59</v>
      </c>
    </row>
    <row r="38" spans="1:5" ht="12.75">
      <c r="A38" s="35" t="s">
        <v>58</v>
      </c>
      <c r="E38" s="40" t="s">
        <v>59</v>
      </c>
    </row>
    <row r="39" spans="1:5" ht="12.75">
      <c r="A39" t="s">
        <v>60</v>
      </c>
      <c r="E39" s="39" t="s">
        <v>59</v>
      </c>
    </row>
    <row r="40" spans="1:16" ht="12.75">
      <c r="A40" t="s">
        <v>50</v>
      </c>
      <c s="34" t="s">
        <v>62</v>
      </c>
      <c s="34" t="s">
        <v>3156</v>
      </c>
      <c s="35" t="s">
        <v>59</v>
      </c>
      <c s="6" t="s">
        <v>3157</v>
      </c>
      <c s="36" t="s">
        <v>505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3135</v>
      </c>
      <c>
        <f>(M40*21)/100</f>
      </c>
      <c t="s">
        <v>28</v>
      </c>
    </row>
    <row r="41" spans="1:5" ht="12.75">
      <c r="A41" s="35" t="s">
        <v>56</v>
      </c>
      <c r="E41" s="39" t="s">
        <v>3158</v>
      </c>
    </row>
    <row r="42" spans="1:5" ht="12.75">
      <c r="A42" s="35" t="s">
        <v>58</v>
      </c>
      <c r="E42" s="40" t="s">
        <v>3137</v>
      </c>
    </row>
    <row r="43" spans="1:5" ht="12.75">
      <c r="A43" t="s">
        <v>60</v>
      </c>
      <c r="E43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A1:T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3159</v>
      </c>
      <c s="41">
        <f>Rekapitulace!C50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3159</v>
      </c>
      <c r="E4" s="26" t="s">
        <v>3160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COUNTIFS(L8:L46,"=0",A8:A46,"P")+COUNTIFS(L8:L46,"",A8:A46,"P")+SUM(Q8:Q46)</f>
      </c>
    </row>
    <row r="8" spans="1:13" ht="12.75">
      <c r="A8" t="s">
        <v>45</v>
      </c>
      <c r="C8" s="28" t="s">
        <v>3163</v>
      </c>
      <c r="E8" s="30" t="s">
        <v>3162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48</v>
      </c>
      <c r="E9" s="33" t="s">
        <v>3164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25.5">
      <c r="A10" t="s">
        <v>50</v>
      </c>
      <c s="34" t="s">
        <v>123</v>
      </c>
      <c s="34" t="s">
        <v>366</v>
      </c>
      <c s="35" t="s">
        <v>367</v>
      </c>
      <c s="6" t="s">
        <v>3165</v>
      </c>
      <c s="36" t="s">
        <v>54</v>
      </c>
      <c s="37">
        <v>15972.779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3166</v>
      </c>
    </row>
    <row r="13" spans="1:5" ht="12.75">
      <c r="A13" t="s">
        <v>60</v>
      </c>
      <c r="E13" s="39" t="s">
        <v>59</v>
      </c>
    </row>
    <row r="14" spans="1:16" ht="25.5">
      <c r="A14" t="s">
        <v>50</v>
      </c>
      <c s="34" t="s">
        <v>28</v>
      </c>
      <c s="34" t="s">
        <v>68</v>
      </c>
      <c s="35" t="s">
        <v>69</v>
      </c>
      <c s="6" t="s">
        <v>3167</v>
      </c>
      <c s="36" t="s">
        <v>54</v>
      </c>
      <c s="37">
        <v>1272.99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12.75">
      <c r="A15" s="35" t="s">
        <v>56</v>
      </c>
      <c r="E15" s="39" t="s">
        <v>59</v>
      </c>
    </row>
    <row r="16" spans="1:5" ht="12.75">
      <c r="A16" s="35" t="s">
        <v>58</v>
      </c>
      <c r="E16" s="40" t="s">
        <v>3168</v>
      </c>
    </row>
    <row r="17" spans="1:5" ht="12.75">
      <c r="A17" t="s">
        <v>60</v>
      </c>
      <c r="E17" s="39" t="s">
        <v>59</v>
      </c>
    </row>
    <row r="18" spans="1:16" ht="25.5">
      <c r="A18" t="s">
        <v>50</v>
      </c>
      <c s="34" t="s">
        <v>26</v>
      </c>
      <c s="34" t="s">
        <v>63</v>
      </c>
      <c s="35" t="s">
        <v>64</v>
      </c>
      <c s="6" t="s">
        <v>3169</v>
      </c>
      <c s="36" t="s">
        <v>54</v>
      </c>
      <c s="37">
        <v>103.188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12.75">
      <c r="A19" s="35" t="s">
        <v>56</v>
      </c>
      <c r="E19" s="39" t="s">
        <v>59</v>
      </c>
    </row>
    <row r="20" spans="1:5" ht="12.75">
      <c r="A20" s="35" t="s">
        <v>58</v>
      </c>
      <c r="E20" s="40" t="s">
        <v>3170</v>
      </c>
    </row>
    <row r="21" spans="1:5" ht="12.75">
      <c r="A21" t="s">
        <v>60</v>
      </c>
      <c r="E21" s="39" t="s">
        <v>59</v>
      </c>
    </row>
    <row r="22" spans="1:16" ht="25.5">
      <c r="A22" t="s">
        <v>50</v>
      </c>
      <c s="34" t="s">
        <v>160</v>
      </c>
      <c s="34" t="s">
        <v>51</v>
      </c>
      <c s="35" t="s">
        <v>52</v>
      </c>
      <c s="6" t="s">
        <v>3171</v>
      </c>
      <c s="36" t="s">
        <v>54</v>
      </c>
      <c s="37">
        <v>0.041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12.75">
      <c r="A23" s="35" t="s">
        <v>56</v>
      </c>
      <c r="E23" s="39" t="s">
        <v>59</v>
      </c>
    </row>
    <row r="24" spans="1:5" ht="12.75">
      <c r="A24" s="35" t="s">
        <v>58</v>
      </c>
      <c r="E24" s="40" t="s">
        <v>3172</v>
      </c>
    </row>
    <row r="25" spans="1:5" ht="12.75">
      <c r="A25" t="s">
        <v>60</v>
      </c>
      <c r="E25" s="39" t="s">
        <v>59</v>
      </c>
    </row>
    <row r="26" spans="1:16" ht="12.75">
      <c r="A26" t="s">
        <v>50</v>
      </c>
      <c s="34" t="s">
        <v>79</v>
      </c>
      <c s="34" t="s">
        <v>284</v>
      </c>
      <c s="35" t="s">
        <v>285</v>
      </c>
      <c s="6" t="s">
        <v>3173</v>
      </c>
      <c s="36" t="s">
        <v>54</v>
      </c>
      <c s="37">
        <v>14.505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28</v>
      </c>
    </row>
    <row r="27" spans="1:5" ht="12.75">
      <c r="A27" s="35" t="s">
        <v>56</v>
      </c>
      <c r="E27" s="39" t="s">
        <v>59</v>
      </c>
    </row>
    <row r="28" spans="1:5" ht="12.75">
      <c r="A28" s="35" t="s">
        <v>58</v>
      </c>
      <c r="E28" s="40" t="s">
        <v>3174</v>
      </c>
    </row>
    <row r="29" spans="1:5" ht="12.75">
      <c r="A29" t="s">
        <v>60</v>
      </c>
      <c r="E29" s="39" t="s">
        <v>59</v>
      </c>
    </row>
    <row r="30" spans="1:16" ht="25.5">
      <c r="A30" t="s">
        <v>50</v>
      </c>
      <c s="34" t="s">
        <v>27</v>
      </c>
      <c s="34" t="s">
        <v>1959</v>
      </c>
      <c s="35" t="s">
        <v>1960</v>
      </c>
      <c s="6" t="s">
        <v>3175</v>
      </c>
      <c s="36" t="s">
        <v>54</v>
      </c>
      <c s="37">
        <v>87.26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28</v>
      </c>
    </row>
    <row r="31" spans="1:5" ht="12.75">
      <c r="A31" s="35" t="s">
        <v>56</v>
      </c>
      <c r="E31" s="39" t="s">
        <v>59</v>
      </c>
    </row>
    <row r="32" spans="1:5" ht="12.75">
      <c r="A32" s="35" t="s">
        <v>58</v>
      </c>
      <c r="E32" s="40" t="s">
        <v>3176</v>
      </c>
    </row>
    <row r="33" spans="1:5" ht="12.75">
      <c r="A33" t="s">
        <v>60</v>
      </c>
      <c r="E33" s="39" t="s">
        <v>59</v>
      </c>
    </row>
    <row r="34" spans="1:16" ht="25.5">
      <c r="A34" t="s">
        <v>50</v>
      </c>
      <c s="34" t="s">
        <v>62</v>
      </c>
      <c s="34" t="s">
        <v>476</v>
      </c>
      <c s="35" t="s">
        <v>477</v>
      </c>
      <c s="6" t="s">
        <v>3177</v>
      </c>
      <c s="36" t="s">
        <v>54</v>
      </c>
      <c s="37">
        <v>12.419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28</v>
      </c>
    </row>
    <row r="35" spans="1:5" ht="12.75">
      <c r="A35" s="35" t="s">
        <v>56</v>
      </c>
      <c r="E35" s="39" t="s">
        <v>59</v>
      </c>
    </row>
    <row r="36" spans="1:5" ht="12.75">
      <c r="A36" s="35" t="s">
        <v>58</v>
      </c>
      <c r="E36" s="40" t="s">
        <v>3178</v>
      </c>
    </row>
    <row r="37" spans="1:5" ht="12.75">
      <c r="A37" t="s">
        <v>60</v>
      </c>
      <c r="E37" s="39" t="s">
        <v>59</v>
      </c>
    </row>
    <row r="38" spans="1:16" ht="25.5">
      <c r="A38" t="s">
        <v>50</v>
      </c>
      <c s="34" t="s">
        <v>81</v>
      </c>
      <c s="34" t="s">
        <v>1239</v>
      </c>
      <c s="35" t="s">
        <v>1240</v>
      </c>
      <c s="6" t="s">
        <v>3179</v>
      </c>
      <c s="36" t="s">
        <v>54</v>
      </c>
      <c s="37">
        <v>2.773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28</v>
      </c>
    </row>
    <row r="39" spans="1:5" ht="12.75">
      <c r="A39" s="35" t="s">
        <v>56</v>
      </c>
      <c r="E39" s="39" t="s">
        <v>59</v>
      </c>
    </row>
    <row r="40" spans="1:5" ht="12.75">
      <c r="A40" s="35" t="s">
        <v>58</v>
      </c>
      <c r="E40" s="40" t="s">
        <v>3180</v>
      </c>
    </row>
    <row r="41" spans="1:5" ht="12.75">
      <c r="A41" t="s">
        <v>60</v>
      </c>
      <c r="E41" s="39" t="s">
        <v>59</v>
      </c>
    </row>
    <row r="42" spans="1:16" ht="25.5">
      <c r="A42" t="s">
        <v>50</v>
      </c>
      <c s="34" t="s">
        <v>87</v>
      </c>
      <c s="34" t="s">
        <v>1239</v>
      </c>
      <c s="35" t="s">
        <v>1495</v>
      </c>
      <c s="6" t="s">
        <v>3181</v>
      </c>
      <c s="36" t="s">
        <v>54</v>
      </c>
      <c s="37">
        <v>0.974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28</v>
      </c>
    </row>
    <row r="43" spans="1:5" ht="12.75">
      <c r="A43" s="35" t="s">
        <v>56</v>
      </c>
      <c r="E43" s="39" t="s">
        <v>59</v>
      </c>
    </row>
    <row r="44" spans="1:5" ht="12.75">
      <c r="A44" s="35" t="s">
        <v>58</v>
      </c>
      <c r="E44" s="40" t="s">
        <v>3182</v>
      </c>
    </row>
    <row r="45" spans="1:5" ht="12.75">
      <c r="A45" t="s">
        <v>60</v>
      </c>
      <c r="E45" s="39" t="s">
        <v>59</v>
      </c>
    </row>
    <row r="46" spans="1:16" ht="25.5">
      <c r="A46" t="s">
        <v>50</v>
      </c>
      <c s="34" t="s">
        <v>67</v>
      </c>
      <c s="34" t="s">
        <v>2900</v>
      </c>
      <c s="35" t="s">
        <v>2901</v>
      </c>
      <c s="6" t="s">
        <v>3183</v>
      </c>
      <c s="36" t="s">
        <v>54</v>
      </c>
      <c s="37">
        <v>132.894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28</v>
      </c>
    </row>
    <row r="47" spans="1:5" ht="12.75">
      <c r="A47" s="35" t="s">
        <v>56</v>
      </c>
      <c r="E47" s="39" t="s">
        <v>59</v>
      </c>
    </row>
    <row r="48" spans="1:5" ht="12.75">
      <c r="A48" s="35" t="s">
        <v>58</v>
      </c>
      <c r="E48" s="40" t="s">
        <v>3184</v>
      </c>
    </row>
    <row r="49" spans="1:5" ht="12.75">
      <c r="A49" t="s">
        <v>60</v>
      </c>
      <c r="E49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COUNTIFS(L8:L172,"=0",A8:A172,"P")+COUNTIFS(L8:L172,"",A8:A172,"P")+SUM(Q8:Q172)</f>
      </c>
    </row>
    <row r="8" spans="1:13" ht="12.75">
      <c r="A8" t="s">
        <v>45</v>
      </c>
      <c r="C8" s="28" t="s">
        <v>148</v>
      </c>
      <c r="E8" s="30" t="s">
        <v>147</v>
      </c>
      <c r="J8" s="29">
        <f>0+J9+J122+J163</f>
      </c>
      <c s="29">
        <f>0+K9+K122+K163</f>
      </c>
      <c s="29">
        <f>0+L9+L122+L163</f>
      </c>
      <c s="29">
        <f>0+M9+M122+M163</f>
      </c>
    </row>
    <row r="9" spans="1:13" ht="12.75">
      <c r="A9" t="s">
        <v>47</v>
      </c>
      <c r="C9" s="31" t="s">
        <v>79</v>
      </c>
      <c r="E9" s="33" t="s">
        <v>149</v>
      </c>
      <c r="J9" s="32">
        <f>0</f>
      </c>
      <c s="32">
        <f>0</f>
      </c>
      <c s="32">
        <f>0+L10+L14+L18+L22+L26+L30+L34+L38+L42+L46+L50+L54+L58+L62+L66+L70+L74+L78+L82+L86+L90+L94+L98+L102+L106+L110+L114+L118</f>
      </c>
      <c s="32">
        <f>0+M10+M14+M18+M22+M26+M30+M34+M38+M42+M46+M50+M54+M58+M62+M66+M70+M74+M78+M82+M86+M90+M94+M98+M102+M106+M110+M114+M118</f>
      </c>
    </row>
    <row r="10" spans="1:16" ht="12.75">
      <c r="A10" t="s">
        <v>50</v>
      </c>
      <c s="34" t="s">
        <v>123</v>
      </c>
      <c s="34" t="s">
        <v>150</v>
      </c>
      <c s="35" t="s">
        <v>59</v>
      </c>
      <c s="6" t="s">
        <v>151</v>
      </c>
      <c s="36" t="s">
        <v>54</v>
      </c>
      <c s="37">
        <v>669.8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152</v>
      </c>
      <c>
        <f>(M10*21)/100</f>
      </c>
      <c t="s">
        <v>28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153</v>
      </c>
    </row>
    <row r="13" spans="1:5" ht="12.75">
      <c r="A13" t="s">
        <v>60</v>
      </c>
      <c r="E13" s="39" t="s">
        <v>59</v>
      </c>
    </row>
    <row r="14" spans="1:16" ht="12.75">
      <c r="A14" t="s">
        <v>50</v>
      </c>
      <c s="34" t="s">
        <v>28</v>
      </c>
      <c s="34" t="s">
        <v>154</v>
      </c>
      <c s="35" t="s">
        <v>59</v>
      </c>
      <c s="6" t="s">
        <v>155</v>
      </c>
      <c s="36" t="s">
        <v>54</v>
      </c>
      <c s="37">
        <v>17.17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152</v>
      </c>
      <c>
        <f>(M14*21)/100</f>
      </c>
      <c t="s">
        <v>28</v>
      </c>
    </row>
    <row r="15" spans="1:5" ht="12.75">
      <c r="A15" s="35" t="s">
        <v>56</v>
      </c>
      <c r="E15" s="39" t="s">
        <v>59</v>
      </c>
    </row>
    <row r="16" spans="1:5" ht="12.75">
      <c r="A16" s="35" t="s">
        <v>58</v>
      </c>
      <c r="E16" s="40" t="s">
        <v>156</v>
      </c>
    </row>
    <row r="17" spans="1:5" ht="12.75">
      <c r="A17" t="s">
        <v>60</v>
      </c>
      <c r="E17" s="39" t="s">
        <v>157</v>
      </c>
    </row>
    <row r="18" spans="1:16" ht="12.75">
      <c r="A18" t="s">
        <v>50</v>
      </c>
      <c s="34" t="s">
        <v>26</v>
      </c>
      <c s="34" t="s">
        <v>158</v>
      </c>
      <c s="35" t="s">
        <v>59</v>
      </c>
      <c s="6" t="s">
        <v>159</v>
      </c>
      <c s="36" t="s">
        <v>98</v>
      </c>
      <c s="37">
        <v>45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152</v>
      </c>
      <c>
        <f>(M18*21)/100</f>
      </c>
      <c t="s">
        <v>28</v>
      </c>
    </row>
    <row r="19" spans="1:5" ht="12.75">
      <c r="A19" s="35" t="s">
        <v>56</v>
      </c>
      <c r="E19" s="39" t="s">
        <v>59</v>
      </c>
    </row>
    <row r="20" spans="1:5" ht="12.75">
      <c r="A20" s="35" t="s">
        <v>58</v>
      </c>
      <c r="E20" s="40" t="s">
        <v>59</v>
      </c>
    </row>
    <row r="21" spans="1:5" ht="12.75">
      <c r="A21" t="s">
        <v>60</v>
      </c>
      <c r="E21" s="39" t="s">
        <v>59</v>
      </c>
    </row>
    <row r="22" spans="1:16" ht="12.75">
      <c r="A22" t="s">
        <v>50</v>
      </c>
      <c s="34" t="s">
        <v>160</v>
      </c>
      <c s="34" t="s">
        <v>161</v>
      </c>
      <c s="35" t="s">
        <v>59</v>
      </c>
      <c s="6" t="s">
        <v>162</v>
      </c>
      <c s="36" t="s">
        <v>98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152</v>
      </c>
      <c>
        <f>(M22*21)/100</f>
      </c>
      <c t="s">
        <v>28</v>
      </c>
    </row>
    <row r="23" spans="1:5" ht="12.75">
      <c r="A23" s="35" t="s">
        <v>56</v>
      </c>
      <c r="E23" s="39" t="s">
        <v>59</v>
      </c>
    </row>
    <row r="24" spans="1:5" ht="12.75">
      <c r="A24" s="35" t="s">
        <v>58</v>
      </c>
      <c r="E24" s="40" t="s">
        <v>59</v>
      </c>
    </row>
    <row r="25" spans="1:5" ht="12.75">
      <c r="A25" t="s">
        <v>60</v>
      </c>
      <c r="E25" s="39" t="s">
        <v>59</v>
      </c>
    </row>
    <row r="26" spans="1:16" ht="12.75">
      <c r="A26" t="s">
        <v>50</v>
      </c>
      <c s="34" t="s">
        <v>79</v>
      </c>
      <c s="34" t="s">
        <v>163</v>
      </c>
      <c s="35" t="s">
        <v>59</v>
      </c>
      <c s="6" t="s">
        <v>164</v>
      </c>
      <c s="36" t="s">
        <v>98</v>
      </c>
      <c s="37">
        <v>444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152</v>
      </c>
      <c>
        <f>(M26*21)/100</f>
      </c>
      <c t="s">
        <v>28</v>
      </c>
    </row>
    <row r="27" spans="1:5" ht="12.75">
      <c r="A27" s="35" t="s">
        <v>56</v>
      </c>
      <c r="E27" s="39" t="s">
        <v>59</v>
      </c>
    </row>
    <row r="28" spans="1:5" ht="12.75">
      <c r="A28" s="35" t="s">
        <v>58</v>
      </c>
      <c r="E28" s="40" t="s">
        <v>165</v>
      </c>
    </row>
    <row r="29" spans="1:5" ht="12.75">
      <c r="A29" t="s">
        <v>60</v>
      </c>
      <c r="E29" s="39" t="s">
        <v>59</v>
      </c>
    </row>
    <row r="30" spans="1:16" ht="12.75">
      <c r="A30" t="s">
        <v>50</v>
      </c>
      <c s="34" t="s">
        <v>27</v>
      </c>
      <c s="34" t="s">
        <v>166</v>
      </c>
      <c s="35" t="s">
        <v>59</v>
      </c>
      <c s="6" t="s">
        <v>167</v>
      </c>
      <c s="36" t="s">
        <v>98</v>
      </c>
      <c s="37">
        <v>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152</v>
      </c>
      <c>
        <f>(M30*21)/100</f>
      </c>
      <c t="s">
        <v>28</v>
      </c>
    </row>
    <row r="31" spans="1:5" ht="12.75">
      <c r="A31" s="35" t="s">
        <v>56</v>
      </c>
      <c r="E31" s="39" t="s">
        <v>59</v>
      </c>
    </row>
    <row r="32" spans="1:5" ht="12.75">
      <c r="A32" s="35" t="s">
        <v>58</v>
      </c>
      <c r="E32" s="40" t="s">
        <v>59</v>
      </c>
    </row>
    <row r="33" spans="1:5" ht="12.75">
      <c r="A33" t="s">
        <v>60</v>
      </c>
      <c r="E33" s="39" t="s">
        <v>59</v>
      </c>
    </row>
    <row r="34" spans="1:16" ht="12.75">
      <c r="A34" t="s">
        <v>50</v>
      </c>
      <c s="34" t="s">
        <v>62</v>
      </c>
      <c s="34" t="s">
        <v>168</v>
      </c>
      <c s="35" t="s">
        <v>59</v>
      </c>
      <c s="6" t="s">
        <v>169</v>
      </c>
      <c s="36" t="s">
        <v>98</v>
      </c>
      <c s="37">
        <v>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28</v>
      </c>
    </row>
    <row r="35" spans="1:5" ht="38.25">
      <c r="A35" s="35" t="s">
        <v>56</v>
      </c>
      <c r="E35" s="39" t="s">
        <v>170</v>
      </c>
    </row>
    <row r="36" spans="1:5" ht="12.75">
      <c r="A36" s="35" t="s">
        <v>58</v>
      </c>
      <c r="E36" s="40" t="s">
        <v>59</v>
      </c>
    </row>
    <row r="37" spans="1:5" ht="12.75">
      <c r="A37" t="s">
        <v>60</v>
      </c>
      <c r="E37" s="39" t="s">
        <v>59</v>
      </c>
    </row>
    <row r="38" spans="1:16" ht="25.5">
      <c r="A38" t="s">
        <v>50</v>
      </c>
      <c s="34" t="s">
        <v>81</v>
      </c>
      <c s="34" t="s">
        <v>171</v>
      </c>
      <c s="35" t="s">
        <v>59</v>
      </c>
      <c s="6" t="s">
        <v>172</v>
      </c>
      <c s="36" t="s">
        <v>173</v>
      </c>
      <c s="37">
        <v>202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152</v>
      </c>
      <c>
        <f>(M38*21)/100</f>
      </c>
      <c t="s">
        <v>28</v>
      </c>
    </row>
    <row r="39" spans="1:5" ht="12.75">
      <c r="A39" s="35" t="s">
        <v>56</v>
      </c>
      <c r="E39" s="39" t="s">
        <v>59</v>
      </c>
    </row>
    <row r="40" spans="1:5" ht="12.75">
      <c r="A40" s="35" t="s">
        <v>58</v>
      </c>
      <c r="E40" s="40" t="s">
        <v>59</v>
      </c>
    </row>
    <row r="41" spans="1:5" ht="12.75">
      <c r="A41" t="s">
        <v>60</v>
      </c>
      <c r="E41" s="39" t="s">
        <v>59</v>
      </c>
    </row>
    <row r="42" spans="1:16" ht="25.5">
      <c r="A42" t="s">
        <v>50</v>
      </c>
      <c s="34" t="s">
        <v>87</v>
      </c>
      <c s="34" t="s">
        <v>174</v>
      </c>
      <c s="35" t="s">
        <v>59</v>
      </c>
      <c s="6" t="s">
        <v>175</v>
      </c>
      <c s="36" t="s">
        <v>84</v>
      </c>
      <c s="37">
        <v>12.1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152</v>
      </c>
      <c>
        <f>(M42*21)/100</f>
      </c>
      <c t="s">
        <v>28</v>
      </c>
    </row>
    <row r="43" spans="1:5" ht="12.75">
      <c r="A43" s="35" t="s">
        <v>56</v>
      </c>
      <c r="E43" s="39" t="s">
        <v>59</v>
      </c>
    </row>
    <row r="44" spans="1:5" ht="25.5">
      <c r="A44" s="35" t="s">
        <v>58</v>
      </c>
      <c r="E44" s="40" t="s">
        <v>176</v>
      </c>
    </row>
    <row r="45" spans="1:5" ht="12.75">
      <c r="A45" t="s">
        <v>60</v>
      </c>
      <c r="E45" s="39" t="s">
        <v>59</v>
      </c>
    </row>
    <row r="46" spans="1:16" ht="25.5">
      <c r="A46" t="s">
        <v>50</v>
      </c>
      <c s="34" t="s">
        <v>67</v>
      </c>
      <c s="34" t="s">
        <v>177</v>
      </c>
      <c s="35" t="s">
        <v>59</v>
      </c>
      <c s="6" t="s">
        <v>178</v>
      </c>
      <c s="36" t="s">
        <v>84</v>
      </c>
      <c s="37">
        <v>280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152</v>
      </c>
      <c>
        <f>(M46*21)/100</f>
      </c>
      <c t="s">
        <v>28</v>
      </c>
    </row>
    <row r="47" spans="1:5" ht="12.75">
      <c r="A47" s="35" t="s">
        <v>56</v>
      </c>
      <c r="E47" s="39" t="s">
        <v>59</v>
      </c>
    </row>
    <row r="48" spans="1:5" ht="12.75">
      <c r="A48" s="35" t="s">
        <v>58</v>
      </c>
      <c r="E48" s="40" t="s">
        <v>59</v>
      </c>
    </row>
    <row r="49" spans="1:5" ht="12.75">
      <c r="A49" t="s">
        <v>60</v>
      </c>
      <c r="E49" s="39" t="s">
        <v>59</v>
      </c>
    </row>
    <row r="50" spans="1:16" ht="25.5">
      <c r="A50" t="s">
        <v>50</v>
      </c>
      <c s="34" t="s">
        <v>90</v>
      </c>
      <c s="34" t="s">
        <v>179</v>
      </c>
      <c s="35" t="s">
        <v>59</v>
      </c>
      <c s="6" t="s">
        <v>180</v>
      </c>
      <c s="36" t="s">
        <v>84</v>
      </c>
      <c s="37">
        <v>168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152</v>
      </c>
      <c>
        <f>(M50*21)/100</f>
      </c>
      <c t="s">
        <v>28</v>
      </c>
    </row>
    <row r="51" spans="1:5" ht="38.25">
      <c r="A51" s="35" t="s">
        <v>56</v>
      </c>
      <c r="E51" s="39" t="s">
        <v>181</v>
      </c>
    </row>
    <row r="52" spans="1:5" ht="12.75">
      <c r="A52" s="35" t="s">
        <v>58</v>
      </c>
      <c r="E52" s="40" t="s">
        <v>182</v>
      </c>
    </row>
    <row r="53" spans="1:5" ht="12.75">
      <c r="A53" t="s">
        <v>60</v>
      </c>
      <c r="E53" s="39" t="s">
        <v>59</v>
      </c>
    </row>
    <row r="54" spans="1:16" ht="25.5">
      <c r="A54" t="s">
        <v>50</v>
      </c>
      <c s="34" t="s">
        <v>95</v>
      </c>
      <c s="34" t="s">
        <v>183</v>
      </c>
      <c s="35" t="s">
        <v>59</v>
      </c>
      <c s="6" t="s">
        <v>184</v>
      </c>
      <c s="36" t="s">
        <v>84</v>
      </c>
      <c s="37">
        <v>224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152</v>
      </c>
      <c>
        <f>(M54*21)/100</f>
      </c>
      <c t="s">
        <v>28</v>
      </c>
    </row>
    <row r="55" spans="1:5" ht="12.75">
      <c r="A55" s="35" t="s">
        <v>56</v>
      </c>
      <c r="E55" s="39" t="s">
        <v>59</v>
      </c>
    </row>
    <row r="56" spans="1:5" ht="25.5">
      <c r="A56" s="35" t="s">
        <v>58</v>
      </c>
      <c r="E56" s="40" t="s">
        <v>185</v>
      </c>
    </row>
    <row r="57" spans="1:5" ht="12.75">
      <c r="A57" t="s">
        <v>60</v>
      </c>
      <c r="E57" s="39" t="s">
        <v>59</v>
      </c>
    </row>
    <row r="58" spans="1:16" ht="25.5">
      <c r="A58" t="s">
        <v>50</v>
      </c>
      <c s="34" t="s">
        <v>101</v>
      </c>
      <c s="34" t="s">
        <v>186</v>
      </c>
      <c s="35" t="s">
        <v>59</v>
      </c>
      <c s="6" t="s">
        <v>187</v>
      </c>
      <c s="36" t="s">
        <v>98</v>
      </c>
      <c s="37">
        <v>45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152</v>
      </c>
      <c>
        <f>(M58*21)/100</f>
      </c>
      <c t="s">
        <v>28</v>
      </c>
    </row>
    <row r="59" spans="1:5" ht="51">
      <c r="A59" s="35" t="s">
        <v>56</v>
      </c>
      <c r="E59" s="39" t="s">
        <v>188</v>
      </c>
    </row>
    <row r="60" spans="1:5" ht="12.75">
      <c r="A60" s="35" t="s">
        <v>58</v>
      </c>
      <c r="E60" s="40" t="s">
        <v>59</v>
      </c>
    </row>
    <row r="61" spans="1:5" ht="12.75">
      <c r="A61" t="s">
        <v>60</v>
      </c>
      <c r="E61" s="39" t="s">
        <v>59</v>
      </c>
    </row>
    <row r="62" spans="1:16" ht="25.5">
      <c r="A62" t="s">
        <v>50</v>
      </c>
      <c s="34" t="s">
        <v>106</v>
      </c>
      <c s="34" t="s">
        <v>189</v>
      </c>
      <c s="35" t="s">
        <v>59</v>
      </c>
      <c s="6" t="s">
        <v>190</v>
      </c>
      <c s="36" t="s">
        <v>76</v>
      </c>
      <c s="37">
        <v>0.133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55</v>
      </c>
      <c>
        <f>(M62*21)/100</f>
      </c>
      <c t="s">
        <v>28</v>
      </c>
    </row>
    <row r="63" spans="1:5" ht="12.75">
      <c r="A63" s="35" t="s">
        <v>56</v>
      </c>
      <c r="E63" s="39" t="s">
        <v>59</v>
      </c>
    </row>
    <row r="64" spans="1:5" ht="12.75">
      <c r="A64" s="35" t="s">
        <v>58</v>
      </c>
      <c r="E64" s="40" t="s">
        <v>191</v>
      </c>
    </row>
    <row r="65" spans="1:5" ht="12.75">
      <c r="A65" t="s">
        <v>60</v>
      </c>
      <c r="E65" s="39" t="s">
        <v>192</v>
      </c>
    </row>
    <row r="66" spans="1:16" ht="25.5">
      <c r="A66" t="s">
        <v>50</v>
      </c>
      <c s="34" t="s">
        <v>110</v>
      </c>
      <c s="34" t="s">
        <v>193</v>
      </c>
      <c s="35" t="s">
        <v>59</v>
      </c>
      <c s="6" t="s">
        <v>194</v>
      </c>
      <c s="36" t="s">
        <v>76</v>
      </c>
      <c s="37">
        <v>0.133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55</v>
      </c>
      <c>
        <f>(M66*21)/100</f>
      </c>
      <c t="s">
        <v>28</v>
      </c>
    </row>
    <row r="67" spans="1:5" ht="12.75">
      <c r="A67" s="35" t="s">
        <v>56</v>
      </c>
      <c r="E67" s="39" t="s">
        <v>59</v>
      </c>
    </row>
    <row r="68" spans="1:5" ht="12.75">
      <c r="A68" s="35" t="s">
        <v>58</v>
      </c>
      <c r="E68" s="40" t="s">
        <v>191</v>
      </c>
    </row>
    <row r="69" spans="1:5" ht="12.75">
      <c r="A69" t="s">
        <v>60</v>
      </c>
      <c r="E69" s="39" t="s">
        <v>195</v>
      </c>
    </row>
    <row r="70" spans="1:16" ht="25.5">
      <c r="A70" t="s">
        <v>50</v>
      </c>
      <c s="34" t="s">
        <v>114</v>
      </c>
      <c s="34" t="s">
        <v>196</v>
      </c>
      <c s="35" t="s">
        <v>59</v>
      </c>
      <c s="6" t="s">
        <v>197</v>
      </c>
      <c s="36" t="s">
        <v>93</v>
      </c>
      <c s="37">
        <v>80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55</v>
      </c>
      <c>
        <f>(M70*21)/100</f>
      </c>
      <c t="s">
        <v>28</v>
      </c>
    </row>
    <row r="71" spans="1:5" ht="25.5">
      <c r="A71" s="35" t="s">
        <v>56</v>
      </c>
      <c r="E71" s="39" t="s">
        <v>198</v>
      </c>
    </row>
    <row r="72" spans="1:5" ht="25.5">
      <c r="A72" s="35" t="s">
        <v>58</v>
      </c>
      <c r="E72" s="40" t="s">
        <v>199</v>
      </c>
    </row>
    <row r="73" spans="1:5" ht="12.75">
      <c r="A73" t="s">
        <v>60</v>
      </c>
      <c r="E73" s="39" t="s">
        <v>59</v>
      </c>
    </row>
    <row r="74" spans="1:16" ht="25.5">
      <c r="A74" t="s">
        <v>50</v>
      </c>
      <c s="34" t="s">
        <v>138</v>
      </c>
      <c s="34" t="s">
        <v>200</v>
      </c>
      <c s="35" t="s">
        <v>59</v>
      </c>
      <c s="6" t="s">
        <v>201</v>
      </c>
      <c s="36" t="s">
        <v>98</v>
      </c>
      <c s="37">
        <v>16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152</v>
      </c>
      <c>
        <f>(M74*21)/100</f>
      </c>
      <c t="s">
        <v>28</v>
      </c>
    </row>
    <row r="75" spans="1:5" ht="38.25">
      <c r="A75" s="35" t="s">
        <v>56</v>
      </c>
      <c r="E75" s="39" t="s">
        <v>202</v>
      </c>
    </row>
    <row r="76" spans="1:5" ht="12.75">
      <c r="A76" s="35" t="s">
        <v>58</v>
      </c>
      <c r="E76" s="40" t="s">
        <v>59</v>
      </c>
    </row>
    <row r="77" spans="1:5" ht="12.75">
      <c r="A77" t="s">
        <v>60</v>
      </c>
      <c r="E77" s="39" t="s">
        <v>59</v>
      </c>
    </row>
    <row r="78" spans="1:16" ht="25.5">
      <c r="A78" t="s">
        <v>50</v>
      </c>
      <c s="34" t="s">
        <v>118</v>
      </c>
      <c s="34" t="s">
        <v>203</v>
      </c>
      <c s="35" t="s">
        <v>59</v>
      </c>
      <c s="6" t="s">
        <v>204</v>
      </c>
      <c s="36" t="s">
        <v>76</v>
      </c>
      <c s="37">
        <v>0.266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152</v>
      </c>
      <c>
        <f>(M78*21)/100</f>
      </c>
      <c t="s">
        <v>28</v>
      </c>
    </row>
    <row r="79" spans="1:5" ht="12.75">
      <c r="A79" s="35" t="s">
        <v>56</v>
      </c>
      <c r="E79" s="39" t="s">
        <v>59</v>
      </c>
    </row>
    <row r="80" spans="1:5" ht="12.75">
      <c r="A80" s="35" t="s">
        <v>58</v>
      </c>
      <c r="E80" s="40" t="s">
        <v>205</v>
      </c>
    </row>
    <row r="81" spans="1:5" ht="12.75">
      <c r="A81" t="s">
        <v>60</v>
      </c>
      <c r="E81" s="39" t="s">
        <v>206</v>
      </c>
    </row>
    <row r="82" spans="1:16" ht="38.25">
      <c r="A82" t="s">
        <v>50</v>
      </c>
      <c s="34" t="s">
        <v>73</v>
      </c>
      <c s="34" t="s">
        <v>207</v>
      </c>
      <c s="35" t="s">
        <v>59</v>
      </c>
      <c s="6" t="s">
        <v>208</v>
      </c>
      <c s="36" t="s">
        <v>76</v>
      </c>
      <c s="37">
        <v>1.246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152</v>
      </c>
      <c>
        <f>(M82*21)/100</f>
      </c>
      <c t="s">
        <v>28</v>
      </c>
    </row>
    <row r="83" spans="1:5" ht="12.75">
      <c r="A83" s="35" t="s">
        <v>56</v>
      </c>
      <c r="E83" s="39" t="s">
        <v>59</v>
      </c>
    </row>
    <row r="84" spans="1:5" ht="12.75">
      <c r="A84" s="35" t="s">
        <v>58</v>
      </c>
      <c r="E84" s="40" t="s">
        <v>209</v>
      </c>
    </row>
    <row r="85" spans="1:5" ht="12.75">
      <c r="A85" t="s">
        <v>60</v>
      </c>
      <c r="E85" s="39" t="s">
        <v>210</v>
      </c>
    </row>
    <row r="86" spans="1:16" ht="25.5">
      <c r="A86" t="s">
        <v>50</v>
      </c>
      <c s="34" t="s">
        <v>211</v>
      </c>
      <c s="34" t="s">
        <v>212</v>
      </c>
      <c s="35" t="s">
        <v>59</v>
      </c>
      <c s="6" t="s">
        <v>213</v>
      </c>
      <c s="36" t="s">
        <v>214</v>
      </c>
      <c s="37">
        <v>14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152</v>
      </c>
      <c>
        <f>(M86*21)/100</f>
      </c>
      <c t="s">
        <v>28</v>
      </c>
    </row>
    <row r="87" spans="1:5" ht="12.75">
      <c r="A87" s="35" t="s">
        <v>56</v>
      </c>
      <c r="E87" s="39" t="s">
        <v>59</v>
      </c>
    </row>
    <row r="88" spans="1:5" ht="25.5">
      <c r="A88" s="35" t="s">
        <v>58</v>
      </c>
      <c r="E88" s="40" t="s">
        <v>215</v>
      </c>
    </row>
    <row r="89" spans="1:5" ht="12.75">
      <c r="A89" t="s">
        <v>60</v>
      </c>
      <c r="E89" s="39" t="s">
        <v>59</v>
      </c>
    </row>
    <row r="90" spans="1:16" ht="25.5">
      <c r="A90" t="s">
        <v>50</v>
      </c>
      <c s="34" t="s">
        <v>216</v>
      </c>
      <c s="34" t="s">
        <v>217</v>
      </c>
      <c s="35" t="s">
        <v>59</v>
      </c>
      <c s="6" t="s">
        <v>218</v>
      </c>
      <c s="36" t="s">
        <v>214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152</v>
      </c>
      <c>
        <f>(M90*21)/100</f>
      </c>
      <c t="s">
        <v>28</v>
      </c>
    </row>
    <row r="91" spans="1:5" ht="12.75">
      <c r="A91" s="35" t="s">
        <v>56</v>
      </c>
      <c r="E91" s="39" t="s">
        <v>59</v>
      </c>
    </row>
    <row r="92" spans="1:5" ht="12.75">
      <c r="A92" s="35" t="s">
        <v>58</v>
      </c>
      <c r="E92" s="40" t="s">
        <v>59</v>
      </c>
    </row>
    <row r="93" spans="1:5" ht="12.75">
      <c r="A93" t="s">
        <v>60</v>
      </c>
      <c r="E93" s="39" t="s">
        <v>59</v>
      </c>
    </row>
    <row r="94" spans="1:16" ht="25.5">
      <c r="A94" t="s">
        <v>50</v>
      </c>
      <c s="34" t="s">
        <v>219</v>
      </c>
      <c s="34" t="s">
        <v>220</v>
      </c>
      <c s="35" t="s">
        <v>59</v>
      </c>
      <c s="6" t="s">
        <v>221</v>
      </c>
      <c s="36" t="s">
        <v>93</v>
      </c>
      <c s="37">
        <v>446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55</v>
      </c>
      <c>
        <f>(M94*21)/100</f>
      </c>
      <c t="s">
        <v>28</v>
      </c>
    </row>
    <row r="95" spans="1:5" ht="12.75">
      <c r="A95" s="35" t="s">
        <v>56</v>
      </c>
      <c r="E95" s="39" t="s">
        <v>59</v>
      </c>
    </row>
    <row r="96" spans="1:5" ht="12.75">
      <c r="A96" s="35" t="s">
        <v>58</v>
      </c>
      <c r="E96" s="40" t="s">
        <v>222</v>
      </c>
    </row>
    <row r="97" spans="1:5" ht="12.75">
      <c r="A97" t="s">
        <v>60</v>
      </c>
      <c r="E97" s="39" t="s">
        <v>59</v>
      </c>
    </row>
    <row r="98" spans="1:16" ht="25.5">
      <c r="A98" t="s">
        <v>50</v>
      </c>
      <c s="34" t="s">
        <v>223</v>
      </c>
      <c s="34" t="s">
        <v>224</v>
      </c>
      <c s="35" t="s">
        <v>59</v>
      </c>
      <c s="6" t="s">
        <v>225</v>
      </c>
      <c s="36" t="s">
        <v>98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152</v>
      </c>
      <c>
        <f>(M98*21)/100</f>
      </c>
      <c t="s">
        <v>28</v>
      </c>
    </row>
    <row r="99" spans="1:5" ht="12.75">
      <c r="A99" s="35" t="s">
        <v>56</v>
      </c>
      <c r="E99" s="39" t="s">
        <v>59</v>
      </c>
    </row>
    <row r="100" spans="1:5" ht="12.75">
      <c r="A100" s="35" t="s">
        <v>58</v>
      </c>
      <c r="E100" s="40" t="s">
        <v>59</v>
      </c>
    </row>
    <row r="101" spans="1:5" ht="12.75">
      <c r="A101" t="s">
        <v>60</v>
      </c>
      <c r="E101" s="39" t="s">
        <v>59</v>
      </c>
    </row>
    <row r="102" spans="1:16" ht="25.5">
      <c r="A102" t="s">
        <v>50</v>
      </c>
      <c s="34" t="s">
        <v>226</v>
      </c>
      <c s="34" t="s">
        <v>227</v>
      </c>
      <c s="35" t="s">
        <v>59</v>
      </c>
      <c s="6" t="s">
        <v>228</v>
      </c>
      <c s="36" t="s">
        <v>98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152</v>
      </c>
      <c>
        <f>(M102*21)/100</f>
      </c>
      <c t="s">
        <v>28</v>
      </c>
    </row>
    <row r="103" spans="1:5" ht="38.25">
      <c r="A103" s="35" t="s">
        <v>56</v>
      </c>
      <c r="E103" s="39" t="s">
        <v>229</v>
      </c>
    </row>
    <row r="104" spans="1:5" ht="12.75">
      <c r="A104" s="35" t="s">
        <v>58</v>
      </c>
      <c r="E104" s="40" t="s">
        <v>59</v>
      </c>
    </row>
    <row r="105" spans="1:5" ht="12.75">
      <c r="A105" t="s">
        <v>60</v>
      </c>
      <c r="E105" s="39" t="s">
        <v>59</v>
      </c>
    </row>
    <row r="106" spans="1:16" ht="25.5">
      <c r="A106" t="s">
        <v>50</v>
      </c>
      <c s="34" t="s">
        <v>230</v>
      </c>
      <c s="34" t="s">
        <v>231</v>
      </c>
      <c s="35" t="s">
        <v>59</v>
      </c>
      <c s="6" t="s">
        <v>232</v>
      </c>
      <c s="36" t="s">
        <v>98</v>
      </c>
      <c s="37">
        <v>3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55</v>
      </c>
      <c>
        <f>(M106*21)/100</f>
      </c>
      <c t="s">
        <v>28</v>
      </c>
    </row>
    <row r="107" spans="1:5" ht="12.75">
      <c r="A107" s="35" t="s">
        <v>56</v>
      </c>
      <c r="E107" s="39" t="s">
        <v>59</v>
      </c>
    </row>
    <row r="108" spans="1:5" ht="12.75">
      <c r="A108" s="35" t="s">
        <v>58</v>
      </c>
      <c r="E108" s="40" t="s">
        <v>59</v>
      </c>
    </row>
    <row r="109" spans="1:5" ht="12.75">
      <c r="A109" t="s">
        <v>60</v>
      </c>
      <c r="E109" s="39" t="s">
        <v>59</v>
      </c>
    </row>
    <row r="110" spans="1:16" ht="25.5">
      <c r="A110" t="s">
        <v>50</v>
      </c>
      <c s="34" t="s">
        <v>233</v>
      </c>
      <c s="34" t="s">
        <v>234</v>
      </c>
      <c s="35" t="s">
        <v>59</v>
      </c>
      <c s="6" t="s">
        <v>235</v>
      </c>
      <c s="36" t="s">
        <v>98</v>
      </c>
      <c s="37">
        <v>3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55</v>
      </c>
      <c>
        <f>(M110*21)/100</f>
      </c>
      <c t="s">
        <v>28</v>
      </c>
    </row>
    <row r="111" spans="1:5" ht="12.75">
      <c r="A111" s="35" t="s">
        <v>56</v>
      </c>
      <c r="E111" s="39" t="s">
        <v>59</v>
      </c>
    </row>
    <row r="112" spans="1:5" ht="12.75">
      <c r="A112" s="35" t="s">
        <v>58</v>
      </c>
      <c r="E112" s="40" t="s">
        <v>59</v>
      </c>
    </row>
    <row r="113" spans="1:5" ht="12.75">
      <c r="A113" t="s">
        <v>60</v>
      </c>
      <c r="E113" s="39" t="s">
        <v>59</v>
      </c>
    </row>
    <row r="114" spans="1:16" ht="25.5">
      <c r="A114" t="s">
        <v>50</v>
      </c>
      <c s="34" t="s">
        <v>236</v>
      </c>
      <c s="34" t="s">
        <v>237</v>
      </c>
      <c s="35" t="s">
        <v>59</v>
      </c>
      <c s="6" t="s">
        <v>238</v>
      </c>
      <c s="36" t="s">
        <v>54</v>
      </c>
      <c s="37">
        <v>69.042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152</v>
      </c>
      <c>
        <f>(M114*21)/100</f>
      </c>
      <c t="s">
        <v>28</v>
      </c>
    </row>
    <row r="115" spans="1:5" ht="51">
      <c r="A115" s="35" t="s">
        <v>56</v>
      </c>
      <c r="E115" s="39" t="s">
        <v>239</v>
      </c>
    </row>
    <row r="116" spans="1:5" ht="12.75">
      <c r="A116" s="35" t="s">
        <v>58</v>
      </c>
      <c r="E116" s="40" t="s">
        <v>240</v>
      </c>
    </row>
    <row r="117" spans="1:5" ht="12.75">
      <c r="A117" t="s">
        <v>60</v>
      </c>
      <c r="E117" s="39" t="s">
        <v>241</v>
      </c>
    </row>
    <row r="118" spans="1:16" ht="25.5">
      <c r="A118" t="s">
        <v>50</v>
      </c>
      <c s="34" t="s">
        <v>242</v>
      </c>
      <c s="34" t="s">
        <v>243</v>
      </c>
      <c s="35" t="s">
        <v>59</v>
      </c>
      <c s="6" t="s">
        <v>244</v>
      </c>
      <c s="36" t="s">
        <v>54</v>
      </c>
      <c s="37">
        <v>170.889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152</v>
      </c>
      <c>
        <f>(M118*21)/100</f>
      </c>
      <c t="s">
        <v>28</v>
      </c>
    </row>
    <row r="119" spans="1:5" ht="63.75">
      <c r="A119" s="35" t="s">
        <v>56</v>
      </c>
      <c r="E119" s="39" t="s">
        <v>245</v>
      </c>
    </row>
    <row r="120" spans="1:5" ht="12.75">
      <c r="A120" s="35" t="s">
        <v>58</v>
      </c>
      <c r="E120" s="40" t="s">
        <v>246</v>
      </c>
    </row>
    <row r="121" spans="1:5" ht="12.75">
      <c r="A121" t="s">
        <v>60</v>
      </c>
      <c r="E121" s="39" t="s">
        <v>59</v>
      </c>
    </row>
    <row r="122" spans="1:13" ht="12.75">
      <c r="A122" t="s">
        <v>47</v>
      </c>
      <c r="C122" s="31" t="s">
        <v>247</v>
      </c>
      <c r="E122" s="33" t="s">
        <v>248</v>
      </c>
      <c r="J122" s="32">
        <f>0</f>
      </c>
      <c s="32">
        <f>0</f>
      </c>
      <c s="32">
        <f>0+L123+L127+L131+L135+L139+L143+L147+L151+L155+L159</f>
      </c>
      <c s="32">
        <f>0+M123+M127+M131+M135+M139+M143+M147+M151+M155+M159</f>
      </c>
    </row>
    <row r="123" spans="1:16" ht="25.5">
      <c r="A123" t="s">
        <v>50</v>
      </c>
      <c s="34" t="s">
        <v>249</v>
      </c>
      <c s="34" t="s">
        <v>250</v>
      </c>
      <c s="35" t="s">
        <v>59</v>
      </c>
      <c s="6" t="s">
        <v>251</v>
      </c>
      <c s="36" t="s">
        <v>252</v>
      </c>
      <c s="37">
        <v>0.125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28</v>
      </c>
    </row>
    <row r="124" spans="1:5" ht="12.75">
      <c r="A124" s="35" t="s">
        <v>56</v>
      </c>
      <c r="E124" s="39" t="s">
        <v>59</v>
      </c>
    </row>
    <row r="125" spans="1:5" ht="12.75">
      <c r="A125" s="35" t="s">
        <v>58</v>
      </c>
      <c r="E125" s="40" t="s">
        <v>59</v>
      </c>
    </row>
    <row r="126" spans="1:5" ht="12.75">
      <c r="A126" t="s">
        <v>60</v>
      </c>
      <c r="E126" s="39" t="s">
        <v>59</v>
      </c>
    </row>
    <row r="127" spans="1:16" ht="25.5">
      <c r="A127" t="s">
        <v>50</v>
      </c>
      <c s="34" t="s">
        <v>253</v>
      </c>
      <c s="34" t="s">
        <v>254</v>
      </c>
      <c s="35" t="s">
        <v>59</v>
      </c>
      <c s="6" t="s">
        <v>255</v>
      </c>
      <c s="36" t="s">
        <v>98</v>
      </c>
      <c s="37">
        <v>15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152</v>
      </c>
      <c>
        <f>(M127*21)/100</f>
      </c>
      <c t="s">
        <v>28</v>
      </c>
    </row>
    <row r="128" spans="1:5" ht="38.25">
      <c r="A128" s="35" t="s">
        <v>56</v>
      </c>
      <c r="E128" s="39" t="s">
        <v>256</v>
      </c>
    </row>
    <row r="129" spans="1:5" ht="12.75">
      <c r="A129" s="35" t="s">
        <v>58</v>
      </c>
      <c r="E129" s="40" t="s">
        <v>110</v>
      </c>
    </row>
    <row r="130" spans="1:5" ht="12.75">
      <c r="A130" t="s">
        <v>60</v>
      </c>
      <c r="E130" s="39" t="s">
        <v>59</v>
      </c>
    </row>
    <row r="131" spans="1:16" ht="12.75">
      <c r="A131" t="s">
        <v>50</v>
      </c>
      <c s="34" t="s">
        <v>257</v>
      </c>
      <c s="34" t="s">
        <v>258</v>
      </c>
      <c s="35" t="s">
        <v>59</v>
      </c>
      <c s="6" t="s">
        <v>259</v>
      </c>
      <c s="36" t="s">
        <v>98</v>
      </c>
      <c s="37">
        <v>15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152</v>
      </c>
      <c>
        <f>(M131*21)/100</f>
      </c>
      <c t="s">
        <v>28</v>
      </c>
    </row>
    <row r="132" spans="1:5" ht="12.75">
      <c r="A132" s="35" t="s">
        <v>56</v>
      </c>
      <c r="E132" s="39" t="s">
        <v>59</v>
      </c>
    </row>
    <row r="133" spans="1:5" ht="12.75">
      <c r="A133" s="35" t="s">
        <v>58</v>
      </c>
      <c r="E133" s="40" t="s">
        <v>59</v>
      </c>
    </row>
    <row r="134" spans="1:5" ht="12.75">
      <c r="A134" t="s">
        <v>60</v>
      </c>
      <c r="E134" s="39" t="s">
        <v>59</v>
      </c>
    </row>
    <row r="135" spans="1:16" ht="25.5">
      <c r="A135" t="s">
        <v>50</v>
      </c>
      <c s="34" t="s">
        <v>260</v>
      </c>
      <c s="34" t="s">
        <v>261</v>
      </c>
      <c s="35" t="s">
        <v>59</v>
      </c>
      <c s="6" t="s">
        <v>262</v>
      </c>
      <c s="36" t="s">
        <v>54</v>
      </c>
      <c s="37">
        <v>686.97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152</v>
      </c>
      <c>
        <f>(M135*21)/100</f>
      </c>
      <c t="s">
        <v>28</v>
      </c>
    </row>
    <row r="136" spans="1:5" ht="12.75">
      <c r="A136" s="35" t="s">
        <v>56</v>
      </c>
      <c r="E136" s="39" t="s">
        <v>59</v>
      </c>
    </row>
    <row r="137" spans="1:5" ht="25.5">
      <c r="A137" s="35" t="s">
        <v>58</v>
      </c>
      <c r="E137" s="40" t="s">
        <v>263</v>
      </c>
    </row>
    <row r="138" spans="1:5" ht="12.75">
      <c r="A138" t="s">
        <v>60</v>
      </c>
      <c r="E138" s="39" t="s">
        <v>59</v>
      </c>
    </row>
    <row r="139" spans="1:16" ht="25.5">
      <c r="A139" t="s">
        <v>50</v>
      </c>
      <c s="34" t="s">
        <v>264</v>
      </c>
      <c s="34" t="s">
        <v>265</v>
      </c>
      <c s="35" t="s">
        <v>59</v>
      </c>
      <c s="6" t="s">
        <v>266</v>
      </c>
      <c s="36" t="s">
        <v>54</v>
      </c>
      <c s="37">
        <v>0.51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152</v>
      </c>
      <c>
        <f>(M139*21)/100</f>
      </c>
      <c t="s">
        <v>28</v>
      </c>
    </row>
    <row r="140" spans="1:5" ht="12.75">
      <c r="A140" s="35" t="s">
        <v>56</v>
      </c>
      <c r="E140" s="39" t="s">
        <v>59</v>
      </c>
    </row>
    <row r="141" spans="1:5" ht="12.75">
      <c r="A141" s="35" t="s">
        <v>58</v>
      </c>
      <c r="E141" s="40" t="s">
        <v>267</v>
      </c>
    </row>
    <row r="142" spans="1:5" ht="12.75">
      <c r="A142" t="s">
        <v>60</v>
      </c>
      <c r="E142" s="39" t="s">
        <v>268</v>
      </c>
    </row>
    <row r="143" spans="1:16" ht="25.5">
      <c r="A143" t="s">
        <v>50</v>
      </c>
      <c s="34" t="s">
        <v>269</v>
      </c>
      <c s="34" t="s">
        <v>270</v>
      </c>
      <c s="35" t="s">
        <v>59</v>
      </c>
      <c s="6" t="s">
        <v>266</v>
      </c>
      <c s="36" t="s">
        <v>54</v>
      </c>
      <c s="37">
        <v>17.719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152</v>
      </c>
      <c>
        <f>(M143*21)/100</f>
      </c>
      <c t="s">
        <v>28</v>
      </c>
    </row>
    <row r="144" spans="1:5" ht="12.75">
      <c r="A144" s="35" t="s">
        <v>56</v>
      </c>
      <c r="E144" s="39" t="s">
        <v>59</v>
      </c>
    </row>
    <row r="145" spans="1:5" ht="25.5">
      <c r="A145" s="35" t="s">
        <v>58</v>
      </c>
      <c r="E145" s="40" t="s">
        <v>271</v>
      </c>
    </row>
    <row r="146" spans="1:5" ht="12.75">
      <c r="A146" t="s">
        <v>60</v>
      </c>
      <c r="E146" s="39" t="s">
        <v>59</v>
      </c>
    </row>
    <row r="147" spans="1:16" ht="25.5">
      <c r="A147" t="s">
        <v>50</v>
      </c>
      <c s="34" t="s">
        <v>272</v>
      </c>
      <c s="34" t="s">
        <v>273</v>
      </c>
      <c s="35" t="s">
        <v>59</v>
      </c>
      <c s="6" t="s">
        <v>266</v>
      </c>
      <c s="36" t="s">
        <v>54</v>
      </c>
      <c s="37">
        <v>1186.15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152</v>
      </c>
      <c>
        <f>(M147*21)/100</f>
      </c>
      <c t="s">
        <v>28</v>
      </c>
    </row>
    <row r="148" spans="1:5" ht="12.75">
      <c r="A148" s="35" t="s">
        <v>56</v>
      </c>
      <c r="E148" s="39" t="s">
        <v>59</v>
      </c>
    </row>
    <row r="149" spans="1:5" ht="25.5">
      <c r="A149" s="35" t="s">
        <v>58</v>
      </c>
      <c r="E149" s="40" t="s">
        <v>274</v>
      </c>
    </row>
    <row r="150" spans="1:5" ht="12.75">
      <c r="A150" t="s">
        <v>60</v>
      </c>
      <c r="E150" s="39" t="s">
        <v>59</v>
      </c>
    </row>
    <row r="151" spans="1:16" ht="12.75">
      <c r="A151" t="s">
        <v>50</v>
      </c>
      <c s="34" t="s">
        <v>275</v>
      </c>
      <c s="34" t="s">
        <v>276</v>
      </c>
      <c s="35" t="s">
        <v>59</v>
      </c>
      <c s="6" t="s">
        <v>277</v>
      </c>
      <c s="36" t="s">
        <v>54</v>
      </c>
      <c s="37">
        <v>504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55</v>
      </c>
      <c>
        <f>(M151*21)/100</f>
      </c>
      <c t="s">
        <v>28</v>
      </c>
    </row>
    <row r="152" spans="1:5" ht="12.75">
      <c r="A152" s="35" t="s">
        <v>56</v>
      </c>
      <c r="E152" s="39" t="s">
        <v>59</v>
      </c>
    </row>
    <row r="153" spans="1:5" ht="12.75">
      <c r="A153" s="35" t="s">
        <v>58</v>
      </c>
      <c r="E153" s="40" t="s">
        <v>59</v>
      </c>
    </row>
    <row r="154" spans="1:5" ht="12.75">
      <c r="A154" t="s">
        <v>60</v>
      </c>
      <c r="E154" s="39" t="s">
        <v>59</v>
      </c>
    </row>
    <row r="155" spans="1:16" ht="25.5">
      <c r="A155" t="s">
        <v>50</v>
      </c>
      <c s="34" t="s">
        <v>278</v>
      </c>
      <c s="34" t="s">
        <v>279</v>
      </c>
      <c s="35" t="s">
        <v>59</v>
      </c>
      <c s="6" t="s">
        <v>280</v>
      </c>
      <c s="36" t="s">
        <v>54</v>
      </c>
      <c s="37">
        <v>0.08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55</v>
      </c>
      <c>
        <f>(M155*21)/100</f>
      </c>
      <c t="s">
        <v>28</v>
      </c>
    </row>
    <row r="156" spans="1:5" ht="12.75">
      <c r="A156" s="35" t="s">
        <v>56</v>
      </c>
      <c r="E156" s="39" t="s">
        <v>59</v>
      </c>
    </row>
    <row r="157" spans="1:5" ht="12.75">
      <c r="A157" s="35" t="s">
        <v>58</v>
      </c>
      <c r="E157" s="40" t="s">
        <v>281</v>
      </c>
    </row>
    <row r="158" spans="1:5" ht="12.75">
      <c r="A158" t="s">
        <v>60</v>
      </c>
      <c r="E158" s="39" t="s">
        <v>282</v>
      </c>
    </row>
    <row r="159" spans="1:16" ht="12.75">
      <c r="A159" t="s">
        <v>50</v>
      </c>
      <c s="34" t="s">
        <v>283</v>
      </c>
      <c s="34" t="s">
        <v>284</v>
      </c>
      <c s="35" t="s">
        <v>285</v>
      </c>
      <c s="6" t="s">
        <v>286</v>
      </c>
      <c s="36" t="s">
        <v>54</v>
      </c>
      <c s="37">
        <v>14.505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55</v>
      </c>
      <c>
        <f>(M159*21)/100</f>
      </c>
      <c t="s">
        <v>28</v>
      </c>
    </row>
    <row r="160" spans="1:5" ht="38.25">
      <c r="A160" s="35" t="s">
        <v>56</v>
      </c>
      <c r="E160" s="39" t="s">
        <v>287</v>
      </c>
    </row>
    <row r="161" spans="1:5" ht="25.5">
      <c r="A161" s="35" t="s">
        <v>58</v>
      </c>
      <c r="E161" s="40" t="s">
        <v>288</v>
      </c>
    </row>
    <row r="162" spans="1:5" ht="12.75">
      <c r="A162" t="s">
        <v>60</v>
      </c>
      <c r="E162" s="39" t="s">
        <v>57</v>
      </c>
    </row>
    <row r="163" spans="1:13" ht="12.75">
      <c r="A163" t="s">
        <v>47</v>
      </c>
      <c r="C163" s="31" t="s">
        <v>289</v>
      </c>
      <c r="E163" s="33" t="s">
        <v>290</v>
      </c>
      <c r="J163" s="32">
        <f>0</f>
      </c>
      <c s="32">
        <f>0</f>
      </c>
      <c s="32">
        <f>0+L164+L168+L172</f>
      </c>
      <c s="32">
        <f>0+M164+M168+M172</f>
      </c>
    </row>
    <row r="164" spans="1:16" ht="25.5">
      <c r="A164" t="s">
        <v>50</v>
      </c>
      <c s="34" t="s">
        <v>291</v>
      </c>
      <c s="34" t="s">
        <v>292</v>
      </c>
      <c s="35" t="s">
        <v>59</v>
      </c>
      <c s="6" t="s">
        <v>293</v>
      </c>
      <c s="36" t="s">
        <v>98</v>
      </c>
      <c s="37">
        <v>1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152</v>
      </c>
      <c>
        <f>(M164*21)/100</f>
      </c>
      <c t="s">
        <v>28</v>
      </c>
    </row>
    <row r="165" spans="1:5" ht="12.75">
      <c r="A165" s="35" t="s">
        <v>56</v>
      </c>
      <c r="E165" s="39" t="s">
        <v>59</v>
      </c>
    </row>
    <row r="166" spans="1:5" ht="12.75">
      <c r="A166" s="35" t="s">
        <v>58</v>
      </c>
      <c r="E166" s="40" t="s">
        <v>59</v>
      </c>
    </row>
    <row r="167" spans="1:5" ht="12.75">
      <c r="A167" t="s">
        <v>60</v>
      </c>
      <c r="E167" s="39" t="s">
        <v>59</v>
      </c>
    </row>
    <row r="168" spans="1:16" ht="12.75">
      <c r="A168" t="s">
        <v>50</v>
      </c>
      <c s="34" t="s">
        <v>294</v>
      </c>
      <c s="34" t="s">
        <v>295</v>
      </c>
      <c s="35" t="s">
        <v>59</v>
      </c>
      <c s="6" t="s">
        <v>296</v>
      </c>
      <c s="36" t="s">
        <v>93</v>
      </c>
      <c s="37">
        <v>450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55</v>
      </c>
      <c>
        <f>(M168*21)/100</f>
      </c>
      <c t="s">
        <v>28</v>
      </c>
    </row>
    <row r="169" spans="1:5" ht="12.75">
      <c r="A169" s="35" t="s">
        <v>56</v>
      </c>
      <c r="E169" s="39" t="s">
        <v>59</v>
      </c>
    </row>
    <row r="170" spans="1:5" ht="12.75">
      <c r="A170" s="35" t="s">
        <v>58</v>
      </c>
      <c r="E170" s="40" t="s">
        <v>59</v>
      </c>
    </row>
    <row r="171" spans="1:5" ht="12.75">
      <c r="A171" t="s">
        <v>60</v>
      </c>
      <c r="E171" s="39" t="s">
        <v>59</v>
      </c>
    </row>
    <row r="172" spans="1:16" ht="25.5">
      <c r="A172" t="s">
        <v>50</v>
      </c>
      <c s="34" t="s">
        <v>297</v>
      </c>
      <c s="34" t="s">
        <v>298</v>
      </c>
      <c s="35" t="s">
        <v>59</v>
      </c>
      <c s="6" t="s">
        <v>299</v>
      </c>
      <c s="36" t="s">
        <v>93</v>
      </c>
      <c s="37">
        <v>446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152</v>
      </c>
      <c>
        <f>(M172*21)/100</f>
      </c>
      <c t="s">
        <v>28</v>
      </c>
    </row>
    <row r="173" spans="1:5" ht="12.75">
      <c r="A173" s="35" t="s">
        <v>56</v>
      </c>
      <c r="E173" s="39" t="s">
        <v>59</v>
      </c>
    </row>
    <row r="174" spans="1:5" ht="12.75">
      <c r="A174" s="35" t="s">
        <v>58</v>
      </c>
      <c r="E174" s="40" t="s">
        <v>300</v>
      </c>
    </row>
    <row r="175" spans="1:5" ht="12.75">
      <c r="A175" t="s">
        <v>60</v>
      </c>
      <c r="E175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COUNTIFS(L8:L80,"=0",A8:A80,"P")+COUNTIFS(L8:L80,"",A8:A80,"P")+SUM(Q8:Q80)</f>
      </c>
    </row>
    <row r="8" spans="1:13" ht="12.75">
      <c r="A8" t="s">
        <v>45</v>
      </c>
      <c r="C8" s="28" t="s">
        <v>303</v>
      </c>
      <c r="E8" s="30" t="s">
        <v>302</v>
      </c>
      <c r="J8" s="29">
        <f>0+J9+J26+J63</f>
      </c>
      <c s="29">
        <f>0+K9+K26+K63</f>
      </c>
      <c s="29">
        <f>0+L9+L26+L63</f>
      </c>
      <c s="29">
        <f>0+M9+M26+M63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50</v>
      </c>
      <c s="34" t="s">
        <v>27</v>
      </c>
      <c s="34" t="s">
        <v>51</v>
      </c>
      <c s="35" t="s">
        <v>52</v>
      </c>
      <c s="6" t="s">
        <v>53</v>
      </c>
      <c s="36" t="s">
        <v>54</v>
      </c>
      <c s="37">
        <v>0.012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59</v>
      </c>
    </row>
    <row r="13" spans="1:5" ht="63.75">
      <c r="A13" t="s">
        <v>60</v>
      </c>
      <c r="E13" s="39" t="s">
        <v>304</v>
      </c>
    </row>
    <row r="14" spans="1:16" ht="25.5">
      <c r="A14" t="s">
        <v>50</v>
      </c>
      <c s="34" t="s">
        <v>62</v>
      </c>
      <c s="34" t="s">
        <v>63</v>
      </c>
      <c s="35" t="s">
        <v>64</v>
      </c>
      <c s="6" t="s">
        <v>65</v>
      </c>
      <c s="36" t="s">
        <v>54</v>
      </c>
      <c s="37">
        <v>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12.75">
      <c r="A15" s="35" t="s">
        <v>56</v>
      </c>
      <c r="E15" s="39" t="s">
        <v>57</v>
      </c>
    </row>
    <row r="16" spans="1:5" ht="12.75">
      <c r="A16" s="35" t="s">
        <v>58</v>
      </c>
      <c r="E16" s="40" t="s">
        <v>59</v>
      </c>
    </row>
    <row r="17" spans="1:5" ht="63.75">
      <c r="A17" t="s">
        <v>60</v>
      </c>
      <c r="E17" s="39" t="s">
        <v>66</v>
      </c>
    </row>
    <row r="18" spans="1:16" ht="25.5">
      <c r="A18" t="s">
        <v>50</v>
      </c>
      <c s="34" t="s">
        <v>67</v>
      </c>
      <c s="34" t="s">
        <v>68</v>
      </c>
      <c s="35" t="s">
        <v>69</v>
      </c>
      <c s="6" t="s">
        <v>70</v>
      </c>
      <c s="36" t="s">
        <v>54</v>
      </c>
      <c s="37">
        <v>27.93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12.75">
      <c r="A19" s="35" t="s">
        <v>56</v>
      </c>
      <c r="E19" s="39" t="s">
        <v>57</v>
      </c>
    </row>
    <row r="20" spans="1:5" ht="12.75">
      <c r="A20" s="35" t="s">
        <v>58</v>
      </c>
      <c r="E20" s="40" t="s">
        <v>71</v>
      </c>
    </row>
    <row r="21" spans="1:5" ht="63.75">
      <c r="A21" t="s">
        <v>60</v>
      </c>
      <c r="E21" s="39" t="s">
        <v>72</v>
      </c>
    </row>
    <row r="22" spans="1:16" ht="25.5">
      <c r="A22" t="s">
        <v>50</v>
      </c>
      <c s="34" t="s">
        <v>73</v>
      </c>
      <c s="34" t="s">
        <v>74</v>
      </c>
      <c s="35" t="s">
        <v>59</v>
      </c>
      <c s="6" t="s">
        <v>75</v>
      </c>
      <c s="36" t="s">
        <v>76</v>
      </c>
      <c s="37">
        <v>0.31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12.75">
      <c r="A23" s="35" t="s">
        <v>56</v>
      </c>
      <c r="E23" s="39" t="s">
        <v>59</v>
      </c>
    </row>
    <row r="24" spans="1:5" ht="12.75">
      <c r="A24" s="35" t="s">
        <v>58</v>
      </c>
      <c r="E24" s="40" t="s">
        <v>305</v>
      </c>
    </row>
    <row r="25" spans="1:5" ht="76.5">
      <c r="A25" t="s">
        <v>60</v>
      </c>
      <c r="E25" s="39" t="s">
        <v>78</v>
      </c>
    </row>
    <row r="26" spans="1:13" ht="12.75">
      <c r="A26" t="s">
        <v>47</v>
      </c>
      <c r="C26" s="31" t="s">
        <v>79</v>
      </c>
      <c r="E26" s="33" t="s">
        <v>80</v>
      </c>
      <c r="J26" s="32">
        <f>0</f>
      </c>
      <c s="32">
        <f>0</f>
      </c>
      <c s="32">
        <f>0+L27+L31+L35+L39+L43+L47+L51+L55+L59</f>
      </c>
      <c s="32">
        <f>0+M27+M31+M35+M39+M43+M47+M51+M55+M59</f>
      </c>
    </row>
    <row r="27" spans="1:16" ht="12.75">
      <c r="A27" t="s">
        <v>50</v>
      </c>
      <c s="34" t="s">
        <v>81</v>
      </c>
      <c s="34" t="s">
        <v>82</v>
      </c>
      <c s="35" t="s">
        <v>59</v>
      </c>
      <c s="6" t="s">
        <v>83</v>
      </c>
      <c s="36" t="s">
        <v>84</v>
      </c>
      <c s="37">
        <v>49.1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85</v>
      </c>
      <c>
        <f>(M27*21)/100</f>
      </c>
      <c t="s">
        <v>28</v>
      </c>
    </row>
    <row r="28" spans="1:5" ht="12.75">
      <c r="A28" s="35" t="s">
        <v>56</v>
      </c>
      <c r="E28" s="39" t="s">
        <v>59</v>
      </c>
    </row>
    <row r="29" spans="1:5" ht="12.75">
      <c r="A29" s="35" t="s">
        <v>58</v>
      </c>
      <c r="E29" s="40" t="s">
        <v>59</v>
      </c>
    </row>
    <row r="30" spans="1:5" ht="89.25">
      <c r="A30" t="s">
        <v>60</v>
      </c>
      <c r="E30" s="39" t="s">
        <v>86</v>
      </c>
    </row>
    <row r="31" spans="1:16" ht="12.75">
      <c r="A31" t="s">
        <v>50</v>
      </c>
      <c s="34" t="s">
        <v>87</v>
      </c>
      <c s="34" t="s">
        <v>88</v>
      </c>
      <c s="35" t="s">
        <v>59</v>
      </c>
      <c s="6" t="s">
        <v>89</v>
      </c>
      <c s="36" t="s">
        <v>84</v>
      </c>
      <c s="37">
        <v>21.1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85</v>
      </c>
      <c>
        <f>(M31*21)/100</f>
      </c>
      <c t="s">
        <v>28</v>
      </c>
    </row>
    <row r="32" spans="1:5" ht="12.75">
      <c r="A32" s="35" t="s">
        <v>56</v>
      </c>
      <c r="E32" s="39" t="s">
        <v>59</v>
      </c>
    </row>
    <row r="33" spans="1:5" ht="12.75">
      <c r="A33" s="35" t="s">
        <v>58</v>
      </c>
      <c r="E33" s="40" t="s">
        <v>59</v>
      </c>
    </row>
    <row r="34" spans="1:5" ht="89.25">
      <c r="A34" t="s">
        <v>60</v>
      </c>
      <c r="E34" s="39" t="s">
        <v>86</v>
      </c>
    </row>
    <row r="35" spans="1:16" ht="25.5">
      <c r="A35" t="s">
        <v>50</v>
      </c>
      <c s="34" t="s">
        <v>90</v>
      </c>
      <c s="34" t="s">
        <v>91</v>
      </c>
      <c s="35" t="s">
        <v>59</v>
      </c>
      <c s="6" t="s">
        <v>92</v>
      </c>
      <c s="36" t="s">
        <v>93</v>
      </c>
      <c s="37">
        <v>110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85</v>
      </c>
      <c>
        <f>(M35*21)/100</f>
      </c>
      <c t="s">
        <v>28</v>
      </c>
    </row>
    <row r="36" spans="1:5" ht="12.75">
      <c r="A36" s="35" t="s">
        <v>56</v>
      </c>
      <c r="E36" s="39" t="s">
        <v>59</v>
      </c>
    </row>
    <row r="37" spans="1:5" ht="12.75">
      <c r="A37" s="35" t="s">
        <v>58</v>
      </c>
      <c r="E37" s="40" t="s">
        <v>59</v>
      </c>
    </row>
    <row r="38" spans="1:5" ht="306">
      <c r="A38" t="s">
        <v>60</v>
      </c>
      <c r="E38" s="39" t="s">
        <v>94</v>
      </c>
    </row>
    <row r="39" spans="1:16" ht="25.5">
      <c r="A39" t="s">
        <v>50</v>
      </c>
      <c s="34" t="s">
        <v>95</v>
      </c>
      <c s="34" t="s">
        <v>96</v>
      </c>
      <c s="35" t="s">
        <v>59</v>
      </c>
      <c s="6" t="s">
        <v>97</v>
      </c>
      <c s="36" t="s">
        <v>98</v>
      </c>
      <c s="37">
        <v>10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28</v>
      </c>
    </row>
    <row r="40" spans="1:5" ht="12.75">
      <c r="A40" s="35" t="s">
        <v>56</v>
      </c>
      <c r="E40" s="39" t="s">
        <v>99</v>
      </c>
    </row>
    <row r="41" spans="1:5" ht="12.75">
      <c r="A41" s="35" t="s">
        <v>58</v>
      </c>
      <c r="E41" s="40" t="s">
        <v>59</v>
      </c>
    </row>
    <row r="42" spans="1:5" ht="63.75">
      <c r="A42" t="s">
        <v>60</v>
      </c>
      <c r="E42" s="39" t="s">
        <v>100</v>
      </c>
    </row>
    <row r="43" spans="1:16" ht="12.75">
      <c r="A43" t="s">
        <v>50</v>
      </c>
      <c s="34" t="s">
        <v>101</v>
      </c>
      <c s="34" t="s">
        <v>102</v>
      </c>
      <c s="35" t="s">
        <v>59</v>
      </c>
      <c s="6" t="s">
        <v>103</v>
      </c>
      <c s="36" t="s">
        <v>104</v>
      </c>
      <c s="37">
        <v>38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28</v>
      </c>
    </row>
    <row r="44" spans="1:5" ht="12.75">
      <c r="A44" s="35" t="s">
        <v>56</v>
      </c>
      <c r="E44" s="39" t="s">
        <v>59</v>
      </c>
    </row>
    <row r="45" spans="1:5" ht="12.75">
      <c r="A45" s="35" t="s">
        <v>58</v>
      </c>
      <c r="E45" s="40" t="s">
        <v>59</v>
      </c>
    </row>
    <row r="46" spans="1:5" ht="63.75">
      <c r="A46" t="s">
        <v>60</v>
      </c>
      <c r="E46" s="39" t="s">
        <v>105</v>
      </c>
    </row>
    <row r="47" spans="1:16" ht="12.75">
      <c r="A47" t="s">
        <v>50</v>
      </c>
      <c s="34" t="s">
        <v>106</v>
      </c>
      <c s="34" t="s">
        <v>107</v>
      </c>
      <c s="35" t="s">
        <v>59</v>
      </c>
      <c s="6" t="s">
        <v>108</v>
      </c>
      <c s="36" t="s">
        <v>98</v>
      </c>
      <c s="37">
        <v>12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85</v>
      </c>
      <c>
        <f>(M47*21)/100</f>
      </c>
      <c t="s">
        <v>28</v>
      </c>
    </row>
    <row r="48" spans="1:5" ht="12.75">
      <c r="A48" s="35" t="s">
        <v>56</v>
      </c>
      <c r="E48" s="39" t="s">
        <v>59</v>
      </c>
    </row>
    <row r="49" spans="1:5" ht="12.75">
      <c r="A49" s="35" t="s">
        <v>58</v>
      </c>
      <c r="E49" s="40" t="s">
        <v>59</v>
      </c>
    </row>
    <row r="50" spans="1:5" ht="255">
      <c r="A50" t="s">
        <v>60</v>
      </c>
      <c r="E50" s="39" t="s">
        <v>109</v>
      </c>
    </row>
    <row r="51" spans="1:16" ht="25.5">
      <c r="A51" t="s">
        <v>50</v>
      </c>
      <c s="34" t="s">
        <v>110</v>
      </c>
      <c s="34" t="s">
        <v>111</v>
      </c>
      <c s="35" t="s">
        <v>59</v>
      </c>
      <c s="6" t="s">
        <v>112</v>
      </c>
      <c s="36" t="s">
        <v>93</v>
      </c>
      <c s="37">
        <v>100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85</v>
      </c>
      <c>
        <f>(M51*21)/100</f>
      </c>
      <c t="s">
        <v>28</v>
      </c>
    </row>
    <row r="52" spans="1:5" ht="12.75">
      <c r="A52" s="35" t="s">
        <v>56</v>
      </c>
      <c r="E52" s="39" t="s">
        <v>59</v>
      </c>
    </row>
    <row r="53" spans="1:5" ht="12.75">
      <c r="A53" s="35" t="s">
        <v>58</v>
      </c>
      <c r="E53" s="40" t="s">
        <v>59</v>
      </c>
    </row>
    <row r="54" spans="1:5" ht="114.75">
      <c r="A54" t="s">
        <v>60</v>
      </c>
      <c r="E54" s="39" t="s">
        <v>113</v>
      </c>
    </row>
    <row r="55" spans="1:16" ht="25.5">
      <c r="A55" t="s">
        <v>50</v>
      </c>
      <c s="34" t="s">
        <v>114</v>
      </c>
      <c s="34" t="s">
        <v>115</v>
      </c>
      <c s="35" t="s">
        <v>59</v>
      </c>
      <c s="6" t="s">
        <v>116</v>
      </c>
      <c s="36" t="s">
        <v>93</v>
      </c>
      <c s="37">
        <v>210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85</v>
      </c>
      <c>
        <f>(M55*21)/100</f>
      </c>
      <c t="s">
        <v>28</v>
      </c>
    </row>
    <row r="56" spans="1:5" ht="12.75">
      <c r="A56" s="35" t="s">
        <v>56</v>
      </c>
      <c r="E56" s="39" t="s">
        <v>59</v>
      </c>
    </row>
    <row r="57" spans="1:5" ht="12.75">
      <c r="A57" s="35" t="s">
        <v>58</v>
      </c>
      <c r="E57" s="40" t="s">
        <v>59</v>
      </c>
    </row>
    <row r="58" spans="1:5" ht="102">
      <c r="A58" t="s">
        <v>60</v>
      </c>
      <c r="E58" s="39" t="s">
        <v>117</v>
      </c>
    </row>
    <row r="59" spans="1:16" ht="25.5">
      <c r="A59" t="s">
        <v>50</v>
      </c>
      <c s="34" t="s">
        <v>118</v>
      </c>
      <c s="34" t="s">
        <v>119</v>
      </c>
      <c s="35" t="s">
        <v>59</v>
      </c>
      <c s="6" t="s">
        <v>120</v>
      </c>
      <c s="36" t="s">
        <v>93</v>
      </c>
      <c s="37">
        <v>100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85</v>
      </c>
      <c>
        <f>(M59*21)/100</f>
      </c>
      <c t="s">
        <v>28</v>
      </c>
    </row>
    <row r="60" spans="1:5" ht="12.75">
      <c r="A60" s="35" t="s">
        <v>56</v>
      </c>
      <c r="E60" s="39" t="s">
        <v>59</v>
      </c>
    </row>
    <row r="61" spans="1:5" ht="12.75">
      <c r="A61" s="35" t="s">
        <v>58</v>
      </c>
      <c r="E61" s="40" t="s">
        <v>59</v>
      </c>
    </row>
    <row r="62" spans="1:5" ht="178.5">
      <c r="A62" t="s">
        <v>60</v>
      </c>
      <c r="E62" s="39" t="s">
        <v>121</v>
      </c>
    </row>
    <row r="63" spans="1:13" ht="12.75">
      <c r="A63" t="s">
        <v>47</v>
      </c>
      <c r="C63" s="31" t="s">
        <v>87</v>
      </c>
      <c r="E63" s="33" t="s">
        <v>122</v>
      </c>
      <c r="J63" s="32">
        <f>0</f>
      </c>
      <c s="32">
        <f>0</f>
      </c>
      <c s="32">
        <f>0+L64+L68+L72+L76+L80</f>
      </c>
      <c s="32">
        <f>0+M64+M68+M72+M76+M80</f>
      </c>
    </row>
    <row r="64" spans="1:16" ht="25.5">
      <c r="A64" t="s">
        <v>50</v>
      </c>
      <c s="34" t="s">
        <v>123</v>
      </c>
      <c s="34" t="s">
        <v>124</v>
      </c>
      <c s="35" t="s">
        <v>59</v>
      </c>
      <c s="6" t="s">
        <v>125</v>
      </c>
      <c s="36" t="s">
        <v>93</v>
      </c>
      <c s="37">
        <v>110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85</v>
      </c>
      <c>
        <f>(M64*21)/100</f>
      </c>
      <c t="s">
        <v>28</v>
      </c>
    </row>
    <row r="65" spans="1:5" ht="12.75">
      <c r="A65" s="35" t="s">
        <v>56</v>
      </c>
      <c r="E65" s="39" t="s">
        <v>59</v>
      </c>
    </row>
    <row r="66" spans="1:5" ht="12.75">
      <c r="A66" s="35" t="s">
        <v>58</v>
      </c>
      <c r="E66" s="40" t="s">
        <v>59</v>
      </c>
    </row>
    <row r="67" spans="1:5" ht="204">
      <c r="A67" t="s">
        <v>60</v>
      </c>
      <c r="E67" s="39" t="s">
        <v>126</v>
      </c>
    </row>
    <row r="68" spans="1:16" ht="12.75">
      <c r="A68" t="s">
        <v>50</v>
      </c>
      <c s="34" t="s">
        <v>28</v>
      </c>
      <c s="34" t="s">
        <v>127</v>
      </c>
      <c s="35" t="s">
        <v>59</v>
      </c>
      <c s="6" t="s">
        <v>128</v>
      </c>
      <c s="36" t="s">
        <v>84</v>
      </c>
      <c s="37">
        <v>63.8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85</v>
      </c>
      <c>
        <f>(M68*21)/100</f>
      </c>
      <c t="s">
        <v>28</v>
      </c>
    </row>
    <row r="69" spans="1:5" ht="12.75">
      <c r="A69" s="35" t="s">
        <v>56</v>
      </c>
      <c r="E69" s="39" t="s">
        <v>59</v>
      </c>
    </row>
    <row r="70" spans="1:5" ht="12.75">
      <c r="A70" s="35" t="s">
        <v>58</v>
      </c>
      <c r="E70" s="40" t="s">
        <v>59</v>
      </c>
    </row>
    <row r="71" spans="1:5" ht="140.25">
      <c r="A71" t="s">
        <v>60</v>
      </c>
      <c r="E71" s="39" t="s">
        <v>129</v>
      </c>
    </row>
    <row r="72" spans="1:16" ht="25.5">
      <c r="A72" t="s">
        <v>50</v>
      </c>
      <c s="34" t="s">
        <v>26</v>
      </c>
      <c s="34" t="s">
        <v>130</v>
      </c>
      <c s="35" t="s">
        <v>59</v>
      </c>
      <c s="6" t="s">
        <v>131</v>
      </c>
      <c s="36" t="s">
        <v>132</v>
      </c>
      <c s="37">
        <v>1276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28</v>
      </c>
    </row>
    <row r="73" spans="1:5" ht="12.75">
      <c r="A73" s="35" t="s">
        <v>56</v>
      </c>
      <c r="E73" s="39" t="s">
        <v>59</v>
      </c>
    </row>
    <row r="74" spans="1:5" ht="12.75">
      <c r="A74" s="35" t="s">
        <v>58</v>
      </c>
      <c r="E74" s="40" t="s">
        <v>133</v>
      </c>
    </row>
    <row r="75" spans="1:5" ht="89.25">
      <c r="A75" t="s">
        <v>60</v>
      </c>
      <c r="E75" s="39" t="s">
        <v>134</v>
      </c>
    </row>
    <row r="76" spans="1:16" ht="12.75">
      <c r="A76" t="s">
        <v>50</v>
      </c>
      <c s="34" t="s">
        <v>79</v>
      </c>
      <c s="34" t="s">
        <v>135</v>
      </c>
      <c s="35" t="s">
        <v>59</v>
      </c>
      <c s="6" t="s">
        <v>136</v>
      </c>
      <c s="36" t="s">
        <v>98</v>
      </c>
      <c s="37">
        <v>12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28</v>
      </c>
    </row>
    <row r="77" spans="1:5" ht="12.75">
      <c r="A77" s="35" t="s">
        <v>56</v>
      </c>
      <c r="E77" s="39" t="s">
        <v>59</v>
      </c>
    </row>
    <row r="78" spans="1:5" ht="12.75">
      <c r="A78" s="35" t="s">
        <v>58</v>
      </c>
      <c r="E78" s="40" t="s">
        <v>59</v>
      </c>
    </row>
    <row r="79" spans="1:5" ht="38.25">
      <c r="A79" t="s">
        <v>60</v>
      </c>
      <c r="E79" s="39" t="s">
        <v>137</v>
      </c>
    </row>
    <row r="80" spans="1:16" ht="12.75">
      <c r="A80" t="s">
        <v>50</v>
      </c>
      <c s="34" t="s">
        <v>138</v>
      </c>
      <c s="34" t="s">
        <v>139</v>
      </c>
      <c s="35" t="s">
        <v>59</v>
      </c>
      <c s="6" t="s">
        <v>140</v>
      </c>
      <c s="36" t="s">
        <v>98</v>
      </c>
      <c s="37">
        <v>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85</v>
      </c>
      <c>
        <f>(M80*21)/100</f>
      </c>
      <c t="s">
        <v>28</v>
      </c>
    </row>
    <row r="81" spans="1:5" ht="12.75">
      <c r="A81" s="35" t="s">
        <v>56</v>
      </c>
      <c r="E81" s="39" t="s">
        <v>59</v>
      </c>
    </row>
    <row r="82" spans="1:5" ht="12.75">
      <c r="A82" s="35" t="s">
        <v>58</v>
      </c>
      <c r="E82" s="40" t="s">
        <v>59</v>
      </c>
    </row>
    <row r="83" spans="1:5" ht="153">
      <c r="A83" t="s">
        <v>60</v>
      </c>
      <c r="E83" s="39" t="s">
        <v>141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2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306</v>
      </c>
      <c r="E4" s="26" t="s">
        <v>307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COUNTIFS(L8:L227,"=0",A8:A227,"P")+COUNTIFS(L8:L227,"",A8:A227,"P")+SUM(Q8:Q227)</f>
      </c>
    </row>
    <row r="8" spans="1:13" ht="12.75">
      <c r="A8" t="s">
        <v>45</v>
      </c>
      <c r="C8" s="28" t="s">
        <v>310</v>
      </c>
      <c r="E8" s="30" t="s">
        <v>309</v>
      </c>
      <c r="J8" s="29">
        <f>0+J9+J70+J87+J92+J113+J126+J175+J184+J189+J198+J207+J212+J217+J226</f>
      </c>
      <c s="29">
        <f>0+K9+K70+K87+K92+K113+K126+K175+K184+K189+K198+K207+K212+K217+K226</f>
      </c>
      <c s="29">
        <f>0+L9+L70+L87+L92+L113+L126+L175+L184+L189+L198+L207+L212+L217+L226</f>
      </c>
      <c s="29">
        <f>0+M9+M70+M87+M92+M113+M126+M175+M184+M189+M198+M207+M212+M217+M226</f>
      </c>
    </row>
    <row r="9" spans="1:13" ht="12.75">
      <c r="A9" t="s">
        <v>47</v>
      </c>
      <c r="C9" s="31" t="s">
        <v>123</v>
      </c>
      <c r="E9" s="33" t="s">
        <v>311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25.5">
      <c r="A10" t="s">
        <v>50</v>
      </c>
      <c s="34" t="s">
        <v>123</v>
      </c>
      <c s="34" t="s">
        <v>312</v>
      </c>
      <c s="35" t="s">
        <v>59</v>
      </c>
      <c s="6" t="s">
        <v>313</v>
      </c>
      <c s="36" t="s">
        <v>173</v>
      </c>
      <c s="37">
        <v>257.6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314</v>
      </c>
      <c>
        <f>(M10*21)/100</f>
      </c>
      <c t="s">
        <v>28</v>
      </c>
    </row>
    <row r="11" spans="1:5" ht="12.75">
      <c r="A11" s="35" t="s">
        <v>56</v>
      </c>
      <c r="E11" s="39" t="s">
        <v>315</v>
      </c>
    </row>
    <row r="12" spans="1:5" ht="12.75">
      <c r="A12" s="35" t="s">
        <v>58</v>
      </c>
      <c r="E12" s="40" t="s">
        <v>316</v>
      </c>
    </row>
    <row r="13" spans="1:5" ht="12.75">
      <c r="A13" t="s">
        <v>60</v>
      </c>
      <c r="E13" s="39" t="s">
        <v>317</v>
      </c>
    </row>
    <row r="14" spans="1:16" ht="25.5">
      <c r="A14" t="s">
        <v>50</v>
      </c>
      <c s="34" t="s">
        <v>28</v>
      </c>
      <c s="34" t="s">
        <v>318</v>
      </c>
      <c s="35" t="s">
        <v>59</v>
      </c>
      <c s="6" t="s">
        <v>319</v>
      </c>
      <c s="36" t="s">
        <v>173</v>
      </c>
      <c s="37">
        <v>257.6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314</v>
      </c>
      <c>
        <f>(M14*21)/100</f>
      </c>
      <c t="s">
        <v>28</v>
      </c>
    </row>
    <row r="15" spans="1:5" ht="12.75">
      <c r="A15" s="35" t="s">
        <v>56</v>
      </c>
      <c r="E15" s="39" t="s">
        <v>320</v>
      </c>
    </row>
    <row r="16" spans="1:5" ht="12.75">
      <c r="A16" s="35" t="s">
        <v>58</v>
      </c>
      <c r="E16" s="40" t="s">
        <v>321</v>
      </c>
    </row>
    <row r="17" spans="1:5" ht="12.75">
      <c r="A17" t="s">
        <v>60</v>
      </c>
      <c r="E17" s="39" t="s">
        <v>322</v>
      </c>
    </row>
    <row r="18" spans="1:16" ht="25.5">
      <c r="A18" t="s">
        <v>50</v>
      </c>
      <c s="34" t="s">
        <v>26</v>
      </c>
      <c s="34" t="s">
        <v>323</v>
      </c>
      <c s="35" t="s">
        <v>59</v>
      </c>
      <c s="6" t="s">
        <v>324</v>
      </c>
      <c s="36" t="s">
        <v>173</v>
      </c>
      <c s="37">
        <v>102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12.75">
      <c r="A19" s="35" t="s">
        <v>56</v>
      </c>
      <c r="E19" s="39" t="s">
        <v>59</v>
      </c>
    </row>
    <row r="20" spans="1:5" ht="12.75">
      <c r="A20" s="35" t="s">
        <v>58</v>
      </c>
      <c r="E20" s="40" t="s">
        <v>325</v>
      </c>
    </row>
    <row r="21" spans="1:5" ht="12.75">
      <c r="A21" t="s">
        <v>60</v>
      </c>
      <c r="E21" s="39" t="s">
        <v>326</v>
      </c>
    </row>
    <row r="22" spans="1:16" ht="25.5">
      <c r="A22" t="s">
        <v>50</v>
      </c>
      <c s="34" t="s">
        <v>160</v>
      </c>
      <c s="34" t="s">
        <v>327</v>
      </c>
      <c s="35" t="s">
        <v>59</v>
      </c>
      <c s="6" t="s">
        <v>328</v>
      </c>
      <c s="36" t="s">
        <v>173</v>
      </c>
      <c s="37">
        <v>102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314</v>
      </c>
      <c>
        <f>(M22*21)/100</f>
      </c>
      <c t="s">
        <v>28</v>
      </c>
    </row>
    <row r="23" spans="1:5" ht="12.75">
      <c r="A23" s="35" t="s">
        <v>56</v>
      </c>
      <c r="E23" s="39" t="s">
        <v>329</v>
      </c>
    </row>
    <row r="24" spans="1:5" ht="12.75">
      <c r="A24" s="35" t="s">
        <v>58</v>
      </c>
      <c r="E24" s="40" t="s">
        <v>330</v>
      </c>
    </row>
    <row r="25" spans="1:5" ht="12.75">
      <c r="A25" t="s">
        <v>60</v>
      </c>
      <c r="E25" s="39" t="s">
        <v>331</v>
      </c>
    </row>
    <row r="26" spans="1:16" ht="25.5">
      <c r="A26" t="s">
        <v>50</v>
      </c>
      <c s="34" t="s">
        <v>79</v>
      </c>
      <c s="34" t="s">
        <v>332</v>
      </c>
      <c s="35" t="s">
        <v>59</v>
      </c>
      <c s="6" t="s">
        <v>328</v>
      </c>
      <c s="36" t="s">
        <v>173</v>
      </c>
      <c s="37">
        <v>2576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314</v>
      </c>
      <c>
        <f>(M26*21)/100</f>
      </c>
      <c t="s">
        <v>28</v>
      </c>
    </row>
    <row r="27" spans="1:5" ht="12.75">
      <c r="A27" s="35" t="s">
        <v>56</v>
      </c>
      <c r="E27" s="39" t="s">
        <v>333</v>
      </c>
    </row>
    <row r="28" spans="1:5" ht="12.75">
      <c r="A28" s="35" t="s">
        <v>58</v>
      </c>
      <c r="E28" s="40" t="s">
        <v>334</v>
      </c>
    </row>
    <row r="29" spans="1:5" ht="12.75">
      <c r="A29" t="s">
        <v>60</v>
      </c>
      <c r="E29" s="39" t="s">
        <v>335</v>
      </c>
    </row>
    <row r="30" spans="1:16" ht="25.5">
      <c r="A30" t="s">
        <v>50</v>
      </c>
      <c s="34" t="s">
        <v>27</v>
      </c>
      <c s="34" t="s">
        <v>336</v>
      </c>
      <c s="35" t="s">
        <v>59</v>
      </c>
      <c s="6" t="s">
        <v>337</v>
      </c>
      <c s="36" t="s">
        <v>173</v>
      </c>
      <c s="37">
        <v>2678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314</v>
      </c>
      <c>
        <f>(M30*21)/100</f>
      </c>
      <c t="s">
        <v>28</v>
      </c>
    </row>
    <row r="31" spans="1:5" ht="12.75">
      <c r="A31" s="35" t="s">
        <v>56</v>
      </c>
      <c r="E31" s="39" t="s">
        <v>338</v>
      </c>
    </row>
    <row r="32" spans="1:5" ht="25.5">
      <c r="A32" s="35" t="s">
        <v>58</v>
      </c>
      <c r="E32" s="40" t="s">
        <v>339</v>
      </c>
    </row>
    <row r="33" spans="1:5" ht="12.75">
      <c r="A33" t="s">
        <v>60</v>
      </c>
      <c r="E33" s="39" t="s">
        <v>59</v>
      </c>
    </row>
    <row r="34" spans="1:16" ht="25.5">
      <c r="A34" t="s">
        <v>50</v>
      </c>
      <c s="34" t="s">
        <v>62</v>
      </c>
      <c s="34" t="s">
        <v>340</v>
      </c>
      <c s="35" t="s">
        <v>59</v>
      </c>
      <c s="6" t="s">
        <v>341</v>
      </c>
      <c s="36" t="s">
        <v>173</v>
      </c>
      <c s="37">
        <v>3478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314</v>
      </c>
      <c>
        <f>(M34*21)/100</f>
      </c>
      <c t="s">
        <v>28</v>
      </c>
    </row>
    <row r="35" spans="1:5" ht="12.75">
      <c r="A35" s="35" t="s">
        <v>56</v>
      </c>
      <c r="E35" s="39" t="s">
        <v>342</v>
      </c>
    </row>
    <row r="36" spans="1:5" ht="38.25">
      <c r="A36" s="35" t="s">
        <v>58</v>
      </c>
      <c r="E36" s="40" t="s">
        <v>343</v>
      </c>
    </row>
    <row r="37" spans="1:5" ht="12.75">
      <c r="A37" t="s">
        <v>60</v>
      </c>
      <c r="E37" s="39" t="s">
        <v>59</v>
      </c>
    </row>
    <row r="38" spans="1:16" ht="25.5">
      <c r="A38" t="s">
        <v>50</v>
      </c>
      <c s="34" t="s">
        <v>81</v>
      </c>
      <c s="34" t="s">
        <v>344</v>
      </c>
      <c s="35" t="s">
        <v>59</v>
      </c>
      <c s="6" t="s">
        <v>345</v>
      </c>
      <c s="36" t="s">
        <v>84</v>
      </c>
      <c s="37">
        <v>44.505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314</v>
      </c>
      <c>
        <f>(M38*21)/100</f>
      </c>
      <c t="s">
        <v>28</v>
      </c>
    </row>
    <row r="39" spans="1:5" ht="12.75">
      <c r="A39" s="35" t="s">
        <v>56</v>
      </c>
      <c r="E39" s="39" t="s">
        <v>346</v>
      </c>
    </row>
    <row r="40" spans="1:5" ht="38.25">
      <c r="A40" s="35" t="s">
        <v>58</v>
      </c>
      <c r="E40" s="40" t="s">
        <v>347</v>
      </c>
    </row>
    <row r="41" spans="1:5" ht="12.75">
      <c r="A41" t="s">
        <v>60</v>
      </c>
      <c r="E41" s="39" t="s">
        <v>59</v>
      </c>
    </row>
    <row r="42" spans="1:16" ht="25.5">
      <c r="A42" t="s">
        <v>50</v>
      </c>
      <c s="34" t="s">
        <v>87</v>
      </c>
      <c s="34" t="s">
        <v>348</v>
      </c>
      <c s="35" t="s">
        <v>59</v>
      </c>
      <c s="6" t="s">
        <v>349</v>
      </c>
      <c s="36" t="s">
        <v>98</v>
      </c>
      <c s="37">
        <v>86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314</v>
      </c>
      <c>
        <f>(M42*21)/100</f>
      </c>
      <c t="s">
        <v>28</v>
      </c>
    </row>
    <row r="43" spans="1:5" ht="12.75">
      <c r="A43" s="35" t="s">
        <v>56</v>
      </c>
      <c r="E43" s="39" t="s">
        <v>350</v>
      </c>
    </row>
    <row r="44" spans="1:5" ht="12.75">
      <c r="A44" s="35" t="s">
        <v>58</v>
      </c>
      <c r="E44" s="40" t="s">
        <v>59</v>
      </c>
    </row>
    <row r="45" spans="1:5" ht="12.75">
      <c r="A45" t="s">
        <v>60</v>
      </c>
      <c r="E45" s="39" t="s">
        <v>59</v>
      </c>
    </row>
    <row r="46" spans="1:16" ht="25.5">
      <c r="A46" t="s">
        <v>50</v>
      </c>
      <c s="34" t="s">
        <v>67</v>
      </c>
      <c s="34" t="s">
        <v>351</v>
      </c>
      <c s="35" t="s">
        <v>59</v>
      </c>
      <c s="6" t="s">
        <v>352</v>
      </c>
      <c s="36" t="s">
        <v>98</v>
      </c>
      <c s="37">
        <v>172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314</v>
      </c>
      <c>
        <f>(M46*21)/100</f>
      </c>
      <c t="s">
        <v>28</v>
      </c>
    </row>
    <row r="47" spans="1:5" ht="12.75">
      <c r="A47" s="35" t="s">
        <v>56</v>
      </c>
      <c r="E47" s="39" t="s">
        <v>353</v>
      </c>
    </row>
    <row r="48" spans="1:5" ht="12.75">
      <c r="A48" s="35" t="s">
        <v>58</v>
      </c>
      <c r="E48" s="40" t="s">
        <v>354</v>
      </c>
    </row>
    <row r="49" spans="1:5" ht="12.75">
      <c r="A49" t="s">
        <v>60</v>
      </c>
      <c r="E49" s="39" t="s">
        <v>59</v>
      </c>
    </row>
    <row r="50" spans="1:16" ht="25.5">
      <c r="A50" t="s">
        <v>50</v>
      </c>
      <c s="34" t="s">
        <v>90</v>
      </c>
      <c s="34" t="s">
        <v>355</v>
      </c>
      <c s="35" t="s">
        <v>59</v>
      </c>
      <c s="6" t="s">
        <v>356</v>
      </c>
      <c s="36" t="s">
        <v>173</v>
      </c>
      <c s="37">
        <v>387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314</v>
      </c>
      <c>
        <f>(M50*21)/100</f>
      </c>
      <c t="s">
        <v>28</v>
      </c>
    </row>
    <row r="51" spans="1:5" ht="12.75">
      <c r="A51" s="35" t="s">
        <v>56</v>
      </c>
      <c r="E51" s="39" t="s">
        <v>357</v>
      </c>
    </row>
    <row r="52" spans="1:5" ht="12.75">
      <c r="A52" s="35" t="s">
        <v>58</v>
      </c>
      <c r="E52" s="40" t="s">
        <v>358</v>
      </c>
    </row>
    <row r="53" spans="1:5" ht="12.75">
      <c r="A53" t="s">
        <v>60</v>
      </c>
      <c r="E53" s="39" t="s">
        <v>359</v>
      </c>
    </row>
    <row r="54" spans="1:16" ht="25.5">
      <c r="A54" t="s">
        <v>50</v>
      </c>
      <c s="34" t="s">
        <v>95</v>
      </c>
      <c s="34" t="s">
        <v>360</v>
      </c>
      <c s="35" t="s">
        <v>59</v>
      </c>
      <c s="6" t="s">
        <v>361</v>
      </c>
      <c s="36" t="s">
        <v>173</v>
      </c>
      <c s="37">
        <v>387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314</v>
      </c>
      <c>
        <f>(M54*21)/100</f>
      </c>
      <c t="s">
        <v>28</v>
      </c>
    </row>
    <row r="55" spans="1:5" ht="12.75">
      <c r="A55" s="35" t="s">
        <v>56</v>
      </c>
      <c r="E55" s="39" t="s">
        <v>362</v>
      </c>
    </row>
    <row r="56" spans="1:5" ht="12.75">
      <c r="A56" s="35" t="s">
        <v>58</v>
      </c>
      <c r="E56" s="40" t="s">
        <v>59</v>
      </c>
    </row>
    <row r="57" spans="1:5" ht="12.75">
      <c r="A57" t="s">
        <v>60</v>
      </c>
      <c r="E57" s="39" t="s">
        <v>59</v>
      </c>
    </row>
    <row r="58" spans="1:16" ht="12.75">
      <c r="A58" t="s">
        <v>50</v>
      </c>
      <c s="34" t="s">
        <v>101</v>
      </c>
      <c s="34" t="s">
        <v>363</v>
      </c>
      <c s="35" t="s">
        <v>59</v>
      </c>
      <c s="6" t="s">
        <v>364</v>
      </c>
      <c s="36" t="s">
        <v>54</v>
      </c>
      <c s="37">
        <v>47.15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55</v>
      </c>
      <c>
        <f>(M58*21)/100</f>
      </c>
      <c t="s">
        <v>28</v>
      </c>
    </row>
    <row r="59" spans="1:5" ht="12.75">
      <c r="A59" s="35" t="s">
        <v>56</v>
      </c>
      <c r="E59" s="39" t="s">
        <v>59</v>
      </c>
    </row>
    <row r="60" spans="1:5" ht="12.75">
      <c r="A60" s="35" t="s">
        <v>58</v>
      </c>
      <c r="E60" s="40" t="s">
        <v>365</v>
      </c>
    </row>
    <row r="61" spans="1:5" ht="12.75">
      <c r="A61" t="s">
        <v>60</v>
      </c>
      <c r="E61" s="39" t="s">
        <v>59</v>
      </c>
    </row>
    <row r="62" spans="1:16" ht="25.5">
      <c r="A62" t="s">
        <v>50</v>
      </c>
      <c s="34" t="s">
        <v>106</v>
      </c>
      <c s="34" t="s">
        <v>366</v>
      </c>
      <c s="35" t="s">
        <v>367</v>
      </c>
      <c s="6" t="s">
        <v>368</v>
      </c>
      <c s="36" t="s">
        <v>54</v>
      </c>
      <c s="37">
        <v>80.109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55</v>
      </c>
      <c>
        <f>(M62*21)/100</f>
      </c>
      <c t="s">
        <v>28</v>
      </c>
    </row>
    <row r="63" spans="1:5" ht="12.75">
      <c r="A63" s="35" t="s">
        <v>56</v>
      </c>
      <c r="E63" s="39" t="s">
        <v>57</v>
      </c>
    </row>
    <row r="64" spans="1:5" ht="12.75">
      <c r="A64" s="35" t="s">
        <v>58</v>
      </c>
      <c r="E64" s="40" t="s">
        <v>59</v>
      </c>
    </row>
    <row r="65" spans="1:5" ht="12.75">
      <c r="A65" t="s">
        <v>60</v>
      </c>
      <c r="E65" s="39" t="s">
        <v>369</v>
      </c>
    </row>
    <row r="66" spans="1:16" ht="25.5">
      <c r="A66" t="s">
        <v>50</v>
      </c>
      <c s="34" t="s">
        <v>110</v>
      </c>
      <c s="34" t="s">
        <v>370</v>
      </c>
      <c s="35" t="s">
        <v>59</v>
      </c>
      <c s="6" t="s">
        <v>371</v>
      </c>
      <c s="36" t="s">
        <v>173</v>
      </c>
      <c s="37">
        <v>2576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314</v>
      </c>
      <c>
        <f>(M66*21)/100</f>
      </c>
      <c t="s">
        <v>28</v>
      </c>
    </row>
    <row r="67" spans="1:5" ht="12.75">
      <c r="A67" s="35" t="s">
        <v>56</v>
      </c>
      <c r="E67" s="39" t="s">
        <v>372</v>
      </c>
    </row>
    <row r="68" spans="1:5" ht="12.75">
      <c r="A68" s="35" t="s">
        <v>58</v>
      </c>
      <c r="E68" s="40" t="s">
        <v>373</v>
      </c>
    </row>
    <row r="69" spans="1:5" ht="25.5">
      <c r="A69" t="s">
        <v>60</v>
      </c>
      <c r="E69" s="39" t="s">
        <v>374</v>
      </c>
    </row>
    <row r="70" spans="1:13" ht="12.75">
      <c r="A70" t="s">
        <v>47</v>
      </c>
      <c r="C70" s="31" t="s">
        <v>26</v>
      </c>
      <c r="E70" s="33" t="s">
        <v>375</v>
      </c>
      <c r="J70" s="32">
        <f>0</f>
      </c>
      <c s="32">
        <f>0</f>
      </c>
      <c s="32">
        <f>0+L71+L75+L79+L83</f>
      </c>
      <c s="32">
        <f>0+M71+M75+M79+M83</f>
      </c>
    </row>
    <row r="71" spans="1:16" ht="12.75">
      <c r="A71" t="s">
        <v>50</v>
      </c>
      <c s="34" t="s">
        <v>114</v>
      </c>
      <c s="34" t="s">
        <v>376</v>
      </c>
      <c s="35" t="s">
        <v>59</v>
      </c>
      <c s="6" t="s">
        <v>377</v>
      </c>
      <c s="36" t="s">
        <v>84</v>
      </c>
      <c s="37">
        <v>53.277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314</v>
      </c>
      <c>
        <f>(M71*21)/100</f>
      </c>
      <c t="s">
        <v>28</v>
      </c>
    </row>
    <row r="72" spans="1:5" ht="12.75">
      <c r="A72" s="35" t="s">
        <v>56</v>
      </c>
      <c r="E72" s="39" t="s">
        <v>378</v>
      </c>
    </row>
    <row r="73" spans="1:5" ht="12.75">
      <c r="A73" s="35" t="s">
        <v>58</v>
      </c>
      <c r="E73" s="40" t="s">
        <v>379</v>
      </c>
    </row>
    <row r="74" spans="1:5" ht="12.75">
      <c r="A74" t="s">
        <v>60</v>
      </c>
      <c r="E74" s="39" t="s">
        <v>380</v>
      </c>
    </row>
    <row r="75" spans="1:16" ht="12.75">
      <c r="A75" t="s">
        <v>50</v>
      </c>
      <c s="34" t="s">
        <v>138</v>
      </c>
      <c s="34" t="s">
        <v>381</v>
      </c>
      <c s="35" t="s">
        <v>59</v>
      </c>
      <c s="6" t="s">
        <v>382</v>
      </c>
      <c s="36" t="s">
        <v>173</v>
      </c>
      <c s="37">
        <v>166.25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314</v>
      </c>
      <c>
        <f>(M75*21)/100</f>
      </c>
      <c t="s">
        <v>28</v>
      </c>
    </row>
    <row r="76" spans="1:5" ht="12.75">
      <c r="A76" s="35" t="s">
        <v>56</v>
      </c>
      <c r="E76" s="39" t="s">
        <v>383</v>
      </c>
    </row>
    <row r="77" spans="1:5" ht="12.75">
      <c r="A77" s="35" t="s">
        <v>58</v>
      </c>
      <c r="E77" s="40" t="s">
        <v>384</v>
      </c>
    </row>
    <row r="78" spans="1:5" ht="12.75">
      <c r="A78" t="s">
        <v>60</v>
      </c>
      <c r="E78" s="39" t="s">
        <v>385</v>
      </c>
    </row>
    <row r="79" spans="1:16" ht="12.75">
      <c r="A79" t="s">
        <v>50</v>
      </c>
      <c s="34" t="s">
        <v>118</v>
      </c>
      <c s="34" t="s">
        <v>386</v>
      </c>
      <c s="35" t="s">
        <v>59</v>
      </c>
      <c s="6" t="s">
        <v>387</v>
      </c>
      <c s="36" t="s">
        <v>173</v>
      </c>
      <c s="37">
        <v>166.25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314</v>
      </c>
      <c>
        <f>(M79*21)/100</f>
      </c>
      <c t="s">
        <v>28</v>
      </c>
    </row>
    <row r="80" spans="1:5" ht="12.75">
      <c r="A80" s="35" t="s">
        <v>56</v>
      </c>
      <c r="E80" s="39" t="s">
        <v>388</v>
      </c>
    </row>
    <row r="81" spans="1:5" ht="12.75">
      <c r="A81" s="35" t="s">
        <v>58</v>
      </c>
      <c r="E81" s="40" t="s">
        <v>59</v>
      </c>
    </row>
    <row r="82" spans="1:5" ht="12.75">
      <c r="A82" t="s">
        <v>60</v>
      </c>
      <c r="E82" s="39" t="s">
        <v>59</v>
      </c>
    </row>
    <row r="83" spans="1:16" ht="12.75">
      <c r="A83" t="s">
        <v>50</v>
      </c>
      <c s="34" t="s">
        <v>73</v>
      </c>
      <c s="34" t="s">
        <v>389</v>
      </c>
      <c s="35" t="s">
        <v>59</v>
      </c>
      <c s="6" t="s">
        <v>390</v>
      </c>
      <c s="36" t="s">
        <v>54</v>
      </c>
      <c s="37">
        <v>2.11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314</v>
      </c>
      <c>
        <f>(M83*21)/100</f>
      </c>
      <c t="s">
        <v>28</v>
      </c>
    </row>
    <row r="84" spans="1:5" ht="12.75">
      <c r="A84" s="35" t="s">
        <v>56</v>
      </c>
      <c r="E84" s="39" t="s">
        <v>391</v>
      </c>
    </row>
    <row r="85" spans="1:5" ht="12.75">
      <c r="A85" s="35" t="s">
        <v>58</v>
      </c>
      <c r="E85" s="40" t="s">
        <v>392</v>
      </c>
    </row>
    <row r="86" spans="1:5" ht="25.5">
      <c r="A86" t="s">
        <v>60</v>
      </c>
      <c r="E86" s="39" t="s">
        <v>393</v>
      </c>
    </row>
    <row r="87" spans="1:13" ht="12.75">
      <c r="A87" t="s">
        <v>47</v>
      </c>
      <c r="C87" s="31" t="s">
        <v>160</v>
      </c>
      <c r="E87" s="33" t="s">
        <v>394</v>
      </c>
      <c r="J87" s="32">
        <f>0</f>
      </c>
      <c s="32">
        <f>0</f>
      </c>
      <c s="32">
        <f>0+L88</f>
      </c>
      <c s="32">
        <f>0+M88</f>
      </c>
    </row>
    <row r="88" spans="1:16" ht="25.5">
      <c r="A88" t="s">
        <v>50</v>
      </c>
      <c s="34" t="s">
        <v>211</v>
      </c>
      <c s="34" t="s">
        <v>395</v>
      </c>
      <c s="35" t="s">
        <v>59</v>
      </c>
      <c s="6" t="s">
        <v>396</v>
      </c>
      <c s="36" t="s">
        <v>173</v>
      </c>
      <c s="37">
        <v>7.74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314</v>
      </c>
      <c>
        <f>(M88*21)/100</f>
      </c>
      <c t="s">
        <v>28</v>
      </c>
    </row>
    <row r="89" spans="1:5" ht="12.75">
      <c r="A89" s="35" t="s">
        <v>56</v>
      </c>
      <c r="E89" s="39" t="s">
        <v>397</v>
      </c>
    </row>
    <row r="90" spans="1:5" ht="12.75">
      <c r="A90" s="35" t="s">
        <v>58</v>
      </c>
      <c r="E90" s="40" t="s">
        <v>398</v>
      </c>
    </row>
    <row r="91" spans="1:5" ht="12.75">
      <c r="A91" t="s">
        <v>60</v>
      </c>
      <c r="E91" s="39" t="s">
        <v>399</v>
      </c>
    </row>
    <row r="92" spans="1:13" ht="12.75">
      <c r="A92" t="s">
        <v>47</v>
      </c>
      <c r="C92" s="31" t="s">
        <v>79</v>
      </c>
      <c r="E92" s="33" t="s">
        <v>149</v>
      </c>
      <c r="J92" s="32">
        <f>0</f>
      </c>
      <c s="32">
        <f>0</f>
      </c>
      <c s="32">
        <f>0+L93+L97+L101+L105+L109</f>
      </c>
      <c s="32">
        <f>0+M93+M97+M101+M105+M109</f>
      </c>
    </row>
    <row r="93" spans="1:16" ht="12.75">
      <c r="A93" t="s">
        <v>50</v>
      </c>
      <c s="34" t="s">
        <v>216</v>
      </c>
      <c s="34" t="s">
        <v>400</v>
      </c>
      <c s="35" t="s">
        <v>59</v>
      </c>
      <c s="6" t="s">
        <v>401</v>
      </c>
      <c s="36" t="s">
        <v>173</v>
      </c>
      <c s="37">
        <v>102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314</v>
      </c>
      <c>
        <f>(M93*21)/100</f>
      </c>
      <c t="s">
        <v>28</v>
      </c>
    </row>
    <row r="94" spans="1:5" ht="12.75">
      <c r="A94" s="35" t="s">
        <v>56</v>
      </c>
      <c r="E94" s="39" t="s">
        <v>402</v>
      </c>
    </row>
    <row r="95" spans="1:5" ht="12.75">
      <c r="A95" s="35" t="s">
        <v>58</v>
      </c>
      <c r="E95" s="40" t="s">
        <v>330</v>
      </c>
    </row>
    <row r="96" spans="1:5" ht="12.75">
      <c r="A96" t="s">
        <v>60</v>
      </c>
      <c r="E96" s="39" t="s">
        <v>331</v>
      </c>
    </row>
    <row r="97" spans="1:16" ht="12.75">
      <c r="A97" t="s">
        <v>50</v>
      </c>
      <c s="34" t="s">
        <v>219</v>
      </c>
      <c s="34" t="s">
        <v>403</v>
      </c>
      <c s="35" t="s">
        <v>59</v>
      </c>
      <c s="6" t="s">
        <v>404</v>
      </c>
      <c s="36" t="s">
        <v>173</v>
      </c>
      <c s="37">
        <v>2576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314</v>
      </c>
      <c>
        <f>(M97*21)/100</f>
      </c>
      <c t="s">
        <v>28</v>
      </c>
    </row>
    <row r="98" spans="1:5" ht="12.75">
      <c r="A98" s="35" t="s">
        <v>56</v>
      </c>
      <c r="E98" s="39" t="s">
        <v>405</v>
      </c>
    </row>
    <row r="99" spans="1:5" ht="12.75">
      <c r="A99" s="35" t="s">
        <v>58</v>
      </c>
      <c r="E99" s="40" t="s">
        <v>406</v>
      </c>
    </row>
    <row r="100" spans="1:5" ht="12.75">
      <c r="A100" t="s">
        <v>60</v>
      </c>
      <c r="E100" s="39" t="s">
        <v>407</v>
      </c>
    </row>
    <row r="101" spans="1:16" ht="12.75">
      <c r="A101" t="s">
        <v>50</v>
      </c>
      <c s="34" t="s">
        <v>223</v>
      </c>
      <c s="34" t="s">
        <v>408</v>
      </c>
      <c s="35" t="s">
        <v>59</v>
      </c>
      <c s="6" t="s">
        <v>409</v>
      </c>
      <c s="36" t="s">
        <v>173</v>
      </c>
      <c s="37">
        <v>2576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314</v>
      </c>
      <c>
        <f>(M101*21)/100</f>
      </c>
      <c t="s">
        <v>28</v>
      </c>
    </row>
    <row r="102" spans="1:5" ht="12.75">
      <c r="A102" s="35" t="s">
        <v>56</v>
      </c>
      <c r="E102" s="39" t="s">
        <v>410</v>
      </c>
    </row>
    <row r="103" spans="1:5" ht="12.75">
      <c r="A103" s="35" t="s">
        <v>58</v>
      </c>
      <c r="E103" s="40" t="s">
        <v>334</v>
      </c>
    </row>
    <row r="104" spans="1:5" ht="12.75">
      <c r="A104" t="s">
        <v>60</v>
      </c>
      <c r="E104" s="39" t="s">
        <v>335</v>
      </c>
    </row>
    <row r="105" spans="1:16" ht="25.5">
      <c r="A105" t="s">
        <v>50</v>
      </c>
      <c s="34" t="s">
        <v>226</v>
      </c>
      <c s="34" t="s">
        <v>411</v>
      </c>
      <c s="35" t="s">
        <v>59</v>
      </c>
      <c s="6" t="s">
        <v>412</v>
      </c>
      <c s="36" t="s">
        <v>173</v>
      </c>
      <c s="37">
        <v>102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314</v>
      </c>
      <c>
        <f>(M105*21)/100</f>
      </c>
      <c t="s">
        <v>28</v>
      </c>
    </row>
    <row r="106" spans="1:5" ht="12.75">
      <c r="A106" s="35" t="s">
        <v>56</v>
      </c>
      <c r="E106" s="39" t="s">
        <v>413</v>
      </c>
    </row>
    <row r="107" spans="1:5" ht="12.75">
      <c r="A107" s="35" t="s">
        <v>58</v>
      </c>
      <c r="E107" s="40" t="s">
        <v>59</v>
      </c>
    </row>
    <row r="108" spans="1:5" ht="12.75">
      <c r="A108" t="s">
        <v>60</v>
      </c>
      <c r="E108" s="39" t="s">
        <v>326</v>
      </c>
    </row>
    <row r="109" spans="1:16" ht="12.75">
      <c r="A109" t="s">
        <v>50</v>
      </c>
      <c s="34" t="s">
        <v>230</v>
      </c>
      <c s="34" t="s">
        <v>414</v>
      </c>
      <c s="35" t="s">
        <v>59</v>
      </c>
      <c s="6" t="s">
        <v>415</v>
      </c>
      <c s="36" t="s">
        <v>173</v>
      </c>
      <c s="37">
        <v>102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55</v>
      </c>
      <c>
        <f>(M109*21)/100</f>
      </c>
      <c t="s">
        <v>28</v>
      </c>
    </row>
    <row r="110" spans="1:5" ht="12.75">
      <c r="A110" s="35" t="s">
        <v>56</v>
      </c>
      <c r="E110" s="39" t="s">
        <v>59</v>
      </c>
    </row>
    <row r="111" spans="1:5" ht="12.75">
      <c r="A111" s="35" t="s">
        <v>58</v>
      </c>
      <c r="E111" s="40" t="s">
        <v>416</v>
      </c>
    </row>
    <row r="112" spans="1:5" ht="25.5">
      <c r="A112" t="s">
        <v>60</v>
      </c>
      <c r="E112" s="39" t="s">
        <v>417</v>
      </c>
    </row>
    <row r="113" spans="1:13" ht="12.75">
      <c r="A113" t="s">
        <v>47</v>
      </c>
      <c r="C113" s="31" t="s">
        <v>81</v>
      </c>
      <c r="E113" s="33" t="s">
        <v>418</v>
      </c>
      <c r="J113" s="32">
        <f>0</f>
      </c>
      <c s="32">
        <f>0</f>
      </c>
      <c s="32">
        <f>0+L114+L118+L122</f>
      </c>
      <c s="32">
        <f>0+M114+M118+M122</f>
      </c>
    </row>
    <row r="114" spans="1:16" ht="25.5">
      <c r="A114" t="s">
        <v>50</v>
      </c>
      <c s="34" t="s">
        <v>233</v>
      </c>
      <c s="34" t="s">
        <v>419</v>
      </c>
      <c s="35" t="s">
        <v>59</v>
      </c>
      <c s="6" t="s">
        <v>420</v>
      </c>
      <c s="36" t="s">
        <v>98</v>
      </c>
      <c s="37">
        <v>172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314</v>
      </c>
      <c>
        <f>(M114*21)/100</f>
      </c>
      <c t="s">
        <v>28</v>
      </c>
    </row>
    <row r="115" spans="1:5" ht="12.75">
      <c r="A115" s="35" t="s">
        <v>56</v>
      </c>
      <c r="E115" s="39" t="s">
        <v>421</v>
      </c>
    </row>
    <row r="116" spans="1:5" ht="12.75">
      <c r="A116" s="35" t="s">
        <v>58</v>
      </c>
      <c r="E116" s="40" t="s">
        <v>422</v>
      </c>
    </row>
    <row r="117" spans="1:5" ht="12.75">
      <c r="A117" t="s">
        <v>60</v>
      </c>
      <c r="E117" s="39" t="s">
        <v>59</v>
      </c>
    </row>
    <row r="118" spans="1:16" ht="12.75">
      <c r="A118" t="s">
        <v>50</v>
      </c>
      <c s="34" t="s">
        <v>236</v>
      </c>
      <c s="34" t="s">
        <v>423</v>
      </c>
      <c s="35" t="s">
        <v>59</v>
      </c>
      <c s="6" t="s">
        <v>424</v>
      </c>
      <c s="36" t="s">
        <v>98</v>
      </c>
      <c s="37">
        <v>86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314</v>
      </c>
      <c>
        <f>(M118*21)/100</f>
      </c>
      <c t="s">
        <v>28</v>
      </c>
    </row>
    <row r="119" spans="1:5" ht="12.75">
      <c r="A119" s="35" t="s">
        <v>56</v>
      </c>
      <c r="E119" s="39" t="s">
        <v>425</v>
      </c>
    </row>
    <row r="120" spans="1:5" ht="12.75">
      <c r="A120" s="35" t="s">
        <v>58</v>
      </c>
      <c r="E120" s="40" t="s">
        <v>426</v>
      </c>
    </row>
    <row r="121" spans="1:5" ht="12.75">
      <c r="A121" t="s">
        <v>60</v>
      </c>
      <c r="E121" s="39" t="s">
        <v>427</v>
      </c>
    </row>
    <row r="122" spans="1:16" ht="25.5">
      <c r="A122" t="s">
        <v>50</v>
      </c>
      <c s="34" t="s">
        <v>242</v>
      </c>
      <c s="34" t="s">
        <v>428</v>
      </c>
      <c s="35" t="s">
        <v>59</v>
      </c>
      <c s="6" t="s">
        <v>429</v>
      </c>
      <c s="36" t="s">
        <v>93</v>
      </c>
      <c s="37">
        <v>51.6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55</v>
      </c>
      <c>
        <f>(M122*21)/100</f>
      </c>
      <c t="s">
        <v>28</v>
      </c>
    </row>
    <row r="123" spans="1:5" ht="12.75">
      <c r="A123" s="35" t="s">
        <v>56</v>
      </c>
      <c r="E123" s="39" t="s">
        <v>59</v>
      </c>
    </row>
    <row r="124" spans="1:5" ht="12.75">
      <c r="A124" s="35" t="s">
        <v>58</v>
      </c>
      <c r="E124" s="40" t="s">
        <v>430</v>
      </c>
    </row>
    <row r="125" spans="1:5" ht="12.75">
      <c r="A125" t="s">
        <v>60</v>
      </c>
      <c r="E125" s="39" t="s">
        <v>431</v>
      </c>
    </row>
    <row r="126" spans="1:13" ht="12.75">
      <c r="A126" t="s">
        <v>47</v>
      </c>
      <c r="C126" s="31" t="s">
        <v>87</v>
      </c>
      <c r="E126" s="33" t="s">
        <v>432</v>
      </c>
      <c r="J126" s="32">
        <f>0</f>
      </c>
      <c s="32">
        <f>0</f>
      </c>
      <c s="32">
        <f>0+L127+L131+L135+L139+L143+L147+L151+L155+L159+L163+L167+L171</f>
      </c>
      <c s="32">
        <f>0+M127+M131+M135+M139+M143+M147+M151+M155+M159+M163+M167+M171</f>
      </c>
    </row>
    <row r="127" spans="1:16" ht="25.5">
      <c r="A127" t="s">
        <v>50</v>
      </c>
      <c s="34" t="s">
        <v>249</v>
      </c>
      <c s="34" t="s">
        <v>433</v>
      </c>
      <c s="35" t="s">
        <v>59</v>
      </c>
      <c s="6" t="s">
        <v>434</v>
      </c>
      <c s="36" t="s">
        <v>173</v>
      </c>
      <c s="37">
        <v>5152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314</v>
      </c>
      <c>
        <f>(M127*21)/100</f>
      </c>
      <c t="s">
        <v>28</v>
      </c>
    </row>
    <row r="128" spans="1:5" ht="12.75">
      <c r="A128" s="35" t="s">
        <v>56</v>
      </c>
      <c r="E128" s="39" t="s">
        <v>435</v>
      </c>
    </row>
    <row r="129" spans="1:5" ht="25.5">
      <c r="A129" s="35" t="s">
        <v>58</v>
      </c>
      <c r="E129" s="40" t="s">
        <v>436</v>
      </c>
    </row>
    <row r="130" spans="1:5" ht="12.75">
      <c r="A130" t="s">
        <v>60</v>
      </c>
      <c r="E130" s="39" t="s">
        <v>437</v>
      </c>
    </row>
    <row r="131" spans="1:16" ht="12.75">
      <c r="A131" t="s">
        <v>50</v>
      </c>
      <c s="34" t="s">
        <v>253</v>
      </c>
      <c s="34" t="s">
        <v>438</v>
      </c>
      <c s="35" t="s">
        <v>59</v>
      </c>
      <c s="6" t="s">
        <v>439</v>
      </c>
      <c s="36" t="s">
        <v>173</v>
      </c>
      <c s="37">
        <v>3376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314</v>
      </c>
      <c>
        <f>(M131*21)/100</f>
      </c>
      <c t="s">
        <v>28</v>
      </c>
    </row>
    <row r="132" spans="1:5" ht="12.75">
      <c r="A132" s="35" t="s">
        <v>56</v>
      </c>
      <c r="E132" s="39" t="s">
        <v>440</v>
      </c>
    </row>
    <row r="133" spans="1:5" ht="25.5">
      <c r="A133" s="35" t="s">
        <v>58</v>
      </c>
      <c r="E133" s="40" t="s">
        <v>441</v>
      </c>
    </row>
    <row r="134" spans="1:5" ht="12.75">
      <c r="A134" t="s">
        <v>60</v>
      </c>
      <c r="E134" s="39" t="s">
        <v>59</v>
      </c>
    </row>
    <row r="135" spans="1:16" ht="12.75">
      <c r="A135" t="s">
        <v>50</v>
      </c>
      <c s="34" t="s">
        <v>257</v>
      </c>
      <c s="34" t="s">
        <v>442</v>
      </c>
      <c s="35" t="s">
        <v>59</v>
      </c>
      <c s="6" t="s">
        <v>443</v>
      </c>
      <c s="36" t="s">
        <v>93</v>
      </c>
      <c s="37">
        <v>290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55</v>
      </c>
      <c>
        <f>(M135*21)/100</f>
      </c>
      <c t="s">
        <v>28</v>
      </c>
    </row>
    <row r="136" spans="1:5" ht="12.75">
      <c r="A136" s="35" t="s">
        <v>56</v>
      </c>
      <c r="E136" s="39" t="s">
        <v>59</v>
      </c>
    </row>
    <row r="137" spans="1:5" ht="12.75">
      <c r="A137" s="35" t="s">
        <v>58</v>
      </c>
      <c r="E137" s="40" t="s">
        <v>444</v>
      </c>
    </row>
    <row r="138" spans="1:5" ht="12.75">
      <c r="A138" t="s">
        <v>60</v>
      </c>
      <c r="E138" s="39" t="s">
        <v>59</v>
      </c>
    </row>
    <row r="139" spans="1:16" ht="12.75">
      <c r="A139" t="s">
        <v>50</v>
      </c>
      <c s="34" t="s">
        <v>260</v>
      </c>
      <c s="34" t="s">
        <v>445</v>
      </c>
      <c s="35" t="s">
        <v>59</v>
      </c>
      <c s="6" t="s">
        <v>446</v>
      </c>
      <c s="36" t="s">
        <v>173</v>
      </c>
      <c s="37">
        <v>30.246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314</v>
      </c>
      <c>
        <f>(M139*21)/100</f>
      </c>
      <c t="s">
        <v>28</v>
      </c>
    </row>
    <row r="140" spans="1:5" ht="12.75">
      <c r="A140" s="35" t="s">
        <v>56</v>
      </c>
      <c r="E140" s="39" t="s">
        <v>447</v>
      </c>
    </row>
    <row r="141" spans="1:5" ht="25.5">
      <c r="A141" s="35" t="s">
        <v>58</v>
      </c>
      <c r="E141" s="40" t="s">
        <v>448</v>
      </c>
    </row>
    <row r="142" spans="1:5" ht="12.75">
      <c r="A142" t="s">
        <v>60</v>
      </c>
      <c r="E142" s="39" t="s">
        <v>449</v>
      </c>
    </row>
    <row r="143" spans="1:16" ht="12.75">
      <c r="A143" t="s">
        <v>50</v>
      </c>
      <c s="34" t="s">
        <v>264</v>
      </c>
      <c s="34" t="s">
        <v>450</v>
      </c>
      <c s="35" t="s">
        <v>59</v>
      </c>
      <c s="6" t="s">
        <v>451</v>
      </c>
      <c s="36" t="s">
        <v>93</v>
      </c>
      <c s="37">
        <v>185.102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55</v>
      </c>
      <c>
        <f>(M143*21)/100</f>
      </c>
      <c t="s">
        <v>28</v>
      </c>
    </row>
    <row r="144" spans="1:5" ht="12.75">
      <c r="A144" s="35" t="s">
        <v>56</v>
      </c>
      <c r="E144" s="39" t="s">
        <v>59</v>
      </c>
    </row>
    <row r="145" spans="1:5" ht="25.5">
      <c r="A145" s="35" t="s">
        <v>58</v>
      </c>
      <c r="E145" s="40" t="s">
        <v>452</v>
      </c>
    </row>
    <row r="146" spans="1:5" ht="12.75">
      <c r="A146" t="s">
        <v>60</v>
      </c>
      <c r="E146" s="39" t="s">
        <v>449</v>
      </c>
    </row>
    <row r="147" spans="1:16" ht="25.5">
      <c r="A147" t="s">
        <v>50</v>
      </c>
      <c s="34" t="s">
        <v>269</v>
      </c>
      <c s="34" t="s">
        <v>453</v>
      </c>
      <c s="35" t="s">
        <v>59</v>
      </c>
      <c s="6" t="s">
        <v>454</v>
      </c>
      <c s="36" t="s">
        <v>93</v>
      </c>
      <c s="37">
        <v>185.102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314</v>
      </c>
      <c>
        <f>(M147*21)/100</f>
      </c>
      <c t="s">
        <v>28</v>
      </c>
    </row>
    <row r="148" spans="1:5" ht="12.75">
      <c r="A148" s="35" t="s">
        <v>56</v>
      </c>
      <c r="E148" s="39" t="s">
        <v>455</v>
      </c>
    </row>
    <row r="149" spans="1:5" ht="25.5">
      <c r="A149" s="35" t="s">
        <v>58</v>
      </c>
      <c r="E149" s="40" t="s">
        <v>452</v>
      </c>
    </row>
    <row r="150" spans="1:5" ht="12.75">
      <c r="A150" t="s">
        <v>60</v>
      </c>
      <c r="E150" s="39" t="s">
        <v>449</v>
      </c>
    </row>
    <row r="151" spans="1:16" ht="25.5">
      <c r="A151" t="s">
        <v>50</v>
      </c>
      <c s="34" t="s">
        <v>272</v>
      </c>
      <c s="34" t="s">
        <v>456</v>
      </c>
      <c s="35" t="s">
        <v>59</v>
      </c>
      <c s="6" t="s">
        <v>457</v>
      </c>
      <c s="36" t="s">
        <v>173</v>
      </c>
      <c s="37">
        <v>121.26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314</v>
      </c>
      <c>
        <f>(M151*21)/100</f>
      </c>
      <c t="s">
        <v>28</v>
      </c>
    </row>
    <row r="152" spans="1:5" ht="12.75">
      <c r="A152" s="35" t="s">
        <v>56</v>
      </c>
      <c r="E152" s="39" t="s">
        <v>458</v>
      </c>
    </row>
    <row r="153" spans="1:5" ht="12.75">
      <c r="A153" s="35" t="s">
        <v>58</v>
      </c>
      <c r="E153" s="40" t="s">
        <v>459</v>
      </c>
    </row>
    <row r="154" spans="1:5" ht="12.75">
      <c r="A154" t="s">
        <v>60</v>
      </c>
      <c r="E154" s="39" t="s">
        <v>59</v>
      </c>
    </row>
    <row r="155" spans="1:16" ht="25.5">
      <c r="A155" t="s">
        <v>50</v>
      </c>
      <c s="34" t="s">
        <v>275</v>
      </c>
      <c s="34" t="s">
        <v>460</v>
      </c>
      <c s="35" t="s">
        <v>59</v>
      </c>
      <c s="6" t="s">
        <v>461</v>
      </c>
      <c s="36" t="s">
        <v>98</v>
      </c>
      <c s="37">
        <v>86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314</v>
      </c>
      <c>
        <f>(M155*21)/100</f>
      </c>
      <c t="s">
        <v>28</v>
      </c>
    </row>
    <row r="156" spans="1:5" ht="12.75">
      <c r="A156" s="35" t="s">
        <v>56</v>
      </c>
      <c r="E156" s="39" t="s">
        <v>462</v>
      </c>
    </row>
    <row r="157" spans="1:5" ht="12.75">
      <c r="A157" s="35" t="s">
        <v>58</v>
      </c>
      <c r="E157" s="40" t="s">
        <v>463</v>
      </c>
    </row>
    <row r="158" spans="1:5" ht="12.75">
      <c r="A158" t="s">
        <v>60</v>
      </c>
      <c r="E158" s="39" t="s">
        <v>399</v>
      </c>
    </row>
    <row r="159" spans="1:16" ht="25.5">
      <c r="A159" t="s">
        <v>50</v>
      </c>
      <c s="34" t="s">
        <v>278</v>
      </c>
      <c s="34" t="s">
        <v>464</v>
      </c>
      <c s="35" t="s">
        <v>59</v>
      </c>
      <c s="6" t="s">
        <v>465</v>
      </c>
      <c s="36" t="s">
        <v>98</v>
      </c>
      <c s="37">
        <v>86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55</v>
      </c>
      <c>
        <f>(M159*21)/100</f>
      </c>
      <c t="s">
        <v>28</v>
      </c>
    </row>
    <row r="160" spans="1:5" ht="12.75">
      <c r="A160" s="35" t="s">
        <v>56</v>
      </c>
      <c r="E160" s="39" t="s">
        <v>59</v>
      </c>
    </row>
    <row r="161" spans="1:5" ht="12.75">
      <c r="A161" s="35" t="s">
        <v>58</v>
      </c>
      <c r="E161" s="40" t="s">
        <v>463</v>
      </c>
    </row>
    <row r="162" spans="1:5" ht="12.75">
      <c r="A162" t="s">
        <v>60</v>
      </c>
      <c r="E162" s="39" t="s">
        <v>399</v>
      </c>
    </row>
    <row r="163" spans="1:16" ht="25.5">
      <c r="A163" t="s">
        <v>50</v>
      </c>
      <c s="34" t="s">
        <v>283</v>
      </c>
      <c s="34" t="s">
        <v>466</v>
      </c>
      <c s="35" t="s">
        <v>59</v>
      </c>
      <c s="6" t="s">
        <v>467</v>
      </c>
      <c s="36" t="s">
        <v>98</v>
      </c>
      <c s="37">
        <v>86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55</v>
      </c>
      <c>
        <f>(M163*21)/100</f>
      </c>
      <c t="s">
        <v>28</v>
      </c>
    </row>
    <row r="164" spans="1:5" ht="12.75">
      <c r="A164" s="35" t="s">
        <v>56</v>
      </c>
      <c r="E164" s="39" t="s">
        <v>59</v>
      </c>
    </row>
    <row r="165" spans="1:5" ht="12.75">
      <c r="A165" s="35" t="s">
        <v>58</v>
      </c>
      <c r="E165" s="40" t="s">
        <v>59</v>
      </c>
    </row>
    <row r="166" spans="1:5" ht="12.75">
      <c r="A166" t="s">
        <v>60</v>
      </c>
      <c r="E166" s="39" t="s">
        <v>59</v>
      </c>
    </row>
    <row r="167" spans="1:16" ht="25.5">
      <c r="A167" t="s">
        <v>50</v>
      </c>
      <c s="34" t="s">
        <v>291</v>
      </c>
      <c s="34" t="s">
        <v>468</v>
      </c>
      <c s="35" t="s">
        <v>59</v>
      </c>
      <c s="6" t="s">
        <v>469</v>
      </c>
      <c s="36" t="s">
        <v>98</v>
      </c>
      <c s="37">
        <v>86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55</v>
      </c>
      <c>
        <f>(M167*21)/100</f>
      </c>
      <c t="s">
        <v>28</v>
      </c>
    </row>
    <row r="168" spans="1:5" ht="12.75">
      <c r="A168" s="35" t="s">
        <v>56</v>
      </c>
      <c r="E168" s="39" t="s">
        <v>59</v>
      </c>
    </row>
    <row r="169" spans="1:5" ht="12.75">
      <c r="A169" s="35" t="s">
        <v>58</v>
      </c>
      <c r="E169" s="40" t="s">
        <v>59</v>
      </c>
    </row>
    <row r="170" spans="1:5" ht="12.75">
      <c r="A170" t="s">
        <v>60</v>
      </c>
      <c r="E170" s="39" t="s">
        <v>59</v>
      </c>
    </row>
    <row r="171" spans="1:16" ht="12.75">
      <c r="A171" t="s">
        <v>50</v>
      </c>
      <c s="34" t="s">
        <v>294</v>
      </c>
      <c s="34" t="s">
        <v>470</v>
      </c>
      <c s="35" t="s">
        <v>59</v>
      </c>
      <c s="6" t="s">
        <v>471</v>
      </c>
      <c s="36" t="s">
        <v>173</v>
      </c>
      <c s="37">
        <v>98.04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314</v>
      </c>
      <c>
        <f>(M171*21)/100</f>
      </c>
      <c t="s">
        <v>28</v>
      </c>
    </row>
    <row r="172" spans="1:5" ht="12.75">
      <c r="A172" s="35" t="s">
        <v>56</v>
      </c>
      <c r="E172" s="39" t="s">
        <v>472</v>
      </c>
    </row>
    <row r="173" spans="1:5" ht="12.75">
      <c r="A173" s="35" t="s">
        <v>58</v>
      </c>
      <c r="E173" s="40" t="s">
        <v>473</v>
      </c>
    </row>
    <row r="174" spans="1:5" ht="12.75">
      <c r="A174" t="s">
        <v>60</v>
      </c>
      <c r="E174" s="39" t="s">
        <v>59</v>
      </c>
    </row>
    <row r="175" spans="1:13" ht="12.75">
      <c r="A175" t="s">
        <v>47</v>
      </c>
      <c r="C175" s="31" t="s">
        <v>474</v>
      </c>
      <c r="E175" s="33" t="s">
        <v>475</v>
      </c>
      <c r="J175" s="32">
        <f>0</f>
      </c>
      <c s="32">
        <f>0</f>
      </c>
      <c s="32">
        <f>0+L176+L180</f>
      </c>
      <c s="32">
        <f>0+M176+M180</f>
      </c>
    </row>
    <row r="176" spans="1:16" ht="25.5">
      <c r="A176" t="s">
        <v>50</v>
      </c>
      <c s="34" t="s">
        <v>297</v>
      </c>
      <c s="34" t="s">
        <v>476</v>
      </c>
      <c s="35" t="s">
        <v>477</v>
      </c>
      <c s="6" t="s">
        <v>478</v>
      </c>
      <c s="36" t="s">
        <v>54</v>
      </c>
      <c s="37">
        <v>4.121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55</v>
      </c>
      <c>
        <f>(M176*21)/100</f>
      </c>
      <c t="s">
        <v>28</v>
      </c>
    </row>
    <row r="177" spans="1:5" ht="12.75">
      <c r="A177" s="35" t="s">
        <v>56</v>
      </c>
      <c r="E177" s="39" t="s">
        <v>57</v>
      </c>
    </row>
    <row r="178" spans="1:5" ht="25.5">
      <c r="A178" s="35" t="s">
        <v>58</v>
      </c>
      <c r="E178" s="40" t="s">
        <v>479</v>
      </c>
    </row>
    <row r="179" spans="1:5" ht="12.75">
      <c r="A179" t="s">
        <v>60</v>
      </c>
      <c r="E179" s="39" t="s">
        <v>59</v>
      </c>
    </row>
    <row r="180" spans="1:16" ht="25.5">
      <c r="A180" t="s">
        <v>50</v>
      </c>
      <c s="34" t="s">
        <v>480</v>
      </c>
      <c s="34" t="s">
        <v>366</v>
      </c>
      <c s="35" t="s">
        <v>367</v>
      </c>
      <c s="6" t="s">
        <v>368</v>
      </c>
      <c s="36" t="s">
        <v>54</v>
      </c>
      <c s="37">
        <v>1150.78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55</v>
      </c>
      <c>
        <f>(M180*21)/100</f>
      </c>
      <c t="s">
        <v>28</v>
      </c>
    </row>
    <row r="181" spans="1:5" ht="12.75">
      <c r="A181" s="35" t="s">
        <v>56</v>
      </c>
      <c r="E181" s="39" t="s">
        <v>57</v>
      </c>
    </row>
    <row r="182" spans="1:5" ht="12.75">
      <c r="A182" s="35" t="s">
        <v>58</v>
      </c>
      <c r="E182" s="40" t="s">
        <v>481</v>
      </c>
    </row>
    <row r="183" spans="1:5" ht="12.75">
      <c r="A183" t="s">
        <v>60</v>
      </c>
      <c r="E183" s="39" t="s">
        <v>59</v>
      </c>
    </row>
    <row r="184" spans="1:13" ht="12.75">
      <c r="A184" t="s">
        <v>47</v>
      </c>
      <c r="C184" s="31" t="s">
        <v>482</v>
      </c>
      <c r="E184" s="33" t="s">
        <v>483</v>
      </c>
      <c r="J184" s="32">
        <f>0</f>
      </c>
      <c s="32">
        <f>0</f>
      </c>
      <c s="32">
        <f>0+L185</f>
      </c>
      <c s="32">
        <f>0+M185</f>
      </c>
    </row>
    <row r="185" spans="1:16" ht="25.5">
      <c r="A185" t="s">
        <v>50</v>
      </c>
      <c s="34" t="s">
        <v>484</v>
      </c>
      <c s="34" t="s">
        <v>485</v>
      </c>
      <c s="35" t="s">
        <v>59</v>
      </c>
      <c s="6" t="s">
        <v>486</v>
      </c>
      <c s="36" t="s">
        <v>54</v>
      </c>
      <c s="37">
        <v>65.073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314</v>
      </c>
      <c>
        <f>(M185*21)/100</f>
      </c>
      <c t="s">
        <v>28</v>
      </c>
    </row>
    <row r="186" spans="1:5" ht="12.75">
      <c r="A186" s="35" t="s">
        <v>56</v>
      </c>
      <c r="E186" s="39" t="s">
        <v>487</v>
      </c>
    </row>
    <row r="187" spans="1:5" ht="12.75">
      <c r="A187" s="35" t="s">
        <v>58</v>
      </c>
      <c r="E187" s="40" t="s">
        <v>59</v>
      </c>
    </row>
    <row r="188" spans="1:5" ht="12.75">
      <c r="A188" t="s">
        <v>60</v>
      </c>
      <c r="E188" s="39" t="s">
        <v>59</v>
      </c>
    </row>
    <row r="189" spans="1:13" ht="12.75">
      <c r="A189" t="s">
        <v>47</v>
      </c>
      <c r="C189" s="31" t="s">
        <v>488</v>
      </c>
      <c r="E189" s="33" t="s">
        <v>489</v>
      </c>
      <c r="J189" s="32">
        <f>0</f>
      </c>
      <c s="32">
        <f>0</f>
      </c>
      <c s="32">
        <f>0+L190+L194</f>
      </c>
      <c s="32">
        <f>0+M190+M194</f>
      </c>
    </row>
    <row r="190" spans="1:16" ht="12.75">
      <c r="A190" t="s">
        <v>50</v>
      </c>
      <c s="34" t="s">
        <v>490</v>
      </c>
      <c s="34" t="s">
        <v>491</v>
      </c>
      <c s="35" t="s">
        <v>59</v>
      </c>
      <c s="6" t="s">
        <v>492</v>
      </c>
      <c s="36" t="s">
        <v>493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314</v>
      </c>
      <c>
        <f>(M190*21)/100</f>
      </c>
      <c t="s">
        <v>28</v>
      </c>
    </row>
    <row r="191" spans="1:5" ht="12.75">
      <c r="A191" s="35" t="s">
        <v>56</v>
      </c>
      <c r="E191" s="39" t="s">
        <v>494</v>
      </c>
    </row>
    <row r="192" spans="1:5" ht="12.75">
      <c r="A192" s="35" t="s">
        <v>58</v>
      </c>
      <c r="E192" s="40" t="s">
        <v>59</v>
      </c>
    </row>
    <row r="193" spans="1:5" ht="38.25">
      <c r="A193" t="s">
        <v>60</v>
      </c>
      <c r="E193" s="39" t="s">
        <v>495</v>
      </c>
    </row>
    <row r="194" spans="1:16" ht="12.75">
      <c r="A194" t="s">
        <v>50</v>
      </c>
      <c s="34" t="s">
        <v>496</v>
      </c>
      <c s="34" t="s">
        <v>497</v>
      </c>
      <c s="35" t="s">
        <v>59</v>
      </c>
      <c s="6" t="s">
        <v>498</v>
      </c>
      <c s="36" t="s">
        <v>493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314</v>
      </c>
      <c>
        <f>(M194*21)/100</f>
      </c>
      <c t="s">
        <v>28</v>
      </c>
    </row>
    <row r="195" spans="1:5" ht="12.75">
      <c r="A195" s="35" t="s">
        <v>56</v>
      </c>
      <c r="E195" s="39" t="s">
        <v>499</v>
      </c>
    </row>
    <row r="196" spans="1:5" ht="12.75">
      <c r="A196" s="35" t="s">
        <v>58</v>
      </c>
      <c r="E196" s="40" t="s">
        <v>59</v>
      </c>
    </row>
    <row r="197" spans="1:5" ht="12.75">
      <c r="A197" t="s">
        <v>60</v>
      </c>
      <c r="E197" s="39" t="s">
        <v>500</v>
      </c>
    </row>
    <row r="198" spans="1:13" ht="12.75">
      <c r="A198" t="s">
        <v>47</v>
      </c>
      <c r="C198" s="31" t="s">
        <v>501</v>
      </c>
      <c r="E198" s="33" t="s">
        <v>502</v>
      </c>
      <c r="J198" s="32">
        <f>0</f>
      </c>
      <c s="32">
        <f>0</f>
      </c>
      <c s="32">
        <f>0+L199+L203</f>
      </c>
      <c s="32">
        <f>0+M199+M203</f>
      </c>
    </row>
    <row r="199" spans="1:16" ht="12.75">
      <c r="A199" t="s">
        <v>50</v>
      </c>
      <c s="34" t="s">
        <v>503</v>
      </c>
      <c s="34" t="s">
        <v>504</v>
      </c>
      <c s="35" t="s">
        <v>59</v>
      </c>
      <c s="6" t="s">
        <v>502</v>
      </c>
      <c s="36" t="s">
        <v>505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314</v>
      </c>
      <c>
        <f>(M199*21)/100</f>
      </c>
      <c t="s">
        <v>28</v>
      </c>
    </row>
    <row r="200" spans="1:5" ht="12.75">
      <c r="A200" s="35" t="s">
        <v>56</v>
      </c>
      <c r="E200" s="39" t="s">
        <v>506</v>
      </c>
    </row>
    <row r="201" spans="1:5" ht="12.75">
      <c r="A201" s="35" t="s">
        <v>58</v>
      </c>
      <c r="E201" s="40" t="s">
        <v>59</v>
      </c>
    </row>
    <row r="202" spans="1:5" ht="38.25">
      <c r="A202" t="s">
        <v>60</v>
      </c>
      <c r="E202" s="39" t="s">
        <v>507</v>
      </c>
    </row>
    <row r="203" spans="1:16" ht="12.75">
      <c r="A203" t="s">
        <v>50</v>
      </c>
      <c s="34" t="s">
        <v>508</v>
      </c>
      <c s="34" t="s">
        <v>509</v>
      </c>
      <c s="35" t="s">
        <v>59</v>
      </c>
      <c s="6" t="s">
        <v>510</v>
      </c>
      <c s="36" t="s">
        <v>493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314</v>
      </c>
      <c>
        <f>(M203*21)/100</f>
      </c>
      <c t="s">
        <v>28</v>
      </c>
    </row>
    <row r="204" spans="1:5" ht="12.75">
      <c r="A204" s="35" t="s">
        <v>56</v>
      </c>
      <c r="E204" s="39" t="s">
        <v>511</v>
      </c>
    </row>
    <row r="205" spans="1:5" ht="12.75">
      <c r="A205" s="35" t="s">
        <v>58</v>
      </c>
      <c r="E205" s="40" t="s">
        <v>59</v>
      </c>
    </row>
    <row r="206" spans="1:5" ht="25.5">
      <c r="A206" t="s">
        <v>60</v>
      </c>
      <c r="E206" s="39" t="s">
        <v>512</v>
      </c>
    </row>
    <row r="207" spans="1:13" ht="12.75">
      <c r="A207" t="s">
        <v>47</v>
      </c>
      <c r="C207" s="31" t="s">
        <v>513</v>
      </c>
      <c r="E207" s="33" t="s">
        <v>514</v>
      </c>
      <c r="J207" s="32">
        <f>0</f>
      </c>
      <c s="32">
        <f>0</f>
      </c>
      <c s="32">
        <f>0+L208</f>
      </c>
      <c s="32">
        <f>0+M208</f>
      </c>
    </row>
    <row r="208" spans="1:16" ht="12.75">
      <c r="A208" t="s">
        <v>50</v>
      </c>
      <c s="34" t="s">
        <v>515</v>
      </c>
      <c s="34" t="s">
        <v>516</v>
      </c>
      <c s="35" t="s">
        <v>59</v>
      </c>
      <c s="6" t="s">
        <v>517</v>
      </c>
      <c s="36" t="s">
        <v>98</v>
      </c>
      <c s="37">
        <v>3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314</v>
      </c>
      <c>
        <f>(M208*21)/100</f>
      </c>
      <c t="s">
        <v>28</v>
      </c>
    </row>
    <row r="209" spans="1:5" ht="12.75">
      <c r="A209" s="35" t="s">
        <v>56</v>
      </c>
      <c r="E209" s="39" t="s">
        <v>518</v>
      </c>
    </row>
    <row r="210" spans="1:5" ht="12.75">
      <c r="A210" s="35" t="s">
        <v>58</v>
      </c>
      <c r="E210" s="40" t="s">
        <v>59</v>
      </c>
    </row>
    <row r="211" spans="1:5" ht="25.5">
      <c r="A211" t="s">
        <v>60</v>
      </c>
      <c r="E211" s="39" t="s">
        <v>519</v>
      </c>
    </row>
    <row r="212" spans="1:13" ht="12.75">
      <c r="A212" t="s">
        <v>47</v>
      </c>
      <c r="C212" s="31" t="s">
        <v>520</v>
      </c>
      <c r="E212" s="33" t="s">
        <v>521</v>
      </c>
      <c r="J212" s="32">
        <f>0</f>
      </c>
      <c s="32">
        <f>0</f>
      </c>
      <c s="32">
        <f>0+L213</f>
      </c>
      <c s="32">
        <f>0+M213</f>
      </c>
    </row>
    <row r="213" spans="1:16" ht="12.75">
      <c r="A213" t="s">
        <v>50</v>
      </c>
      <c s="34" t="s">
        <v>522</v>
      </c>
      <c s="34" t="s">
        <v>523</v>
      </c>
      <c s="35" t="s">
        <v>59</v>
      </c>
      <c s="6" t="s">
        <v>524</v>
      </c>
      <c s="36" t="s">
        <v>493</v>
      </c>
      <c s="37">
        <v>1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314</v>
      </c>
      <c>
        <f>(M213*21)/100</f>
      </c>
      <c t="s">
        <v>28</v>
      </c>
    </row>
    <row r="214" spans="1:5" ht="12.75">
      <c r="A214" s="35" t="s">
        <v>56</v>
      </c>
      <c r="E214" s="39" t="s">
        <v>525</v>
      </c>
    </row>
    <row r="215" spans="1:5" ht="12.75">
      <c r="A215" s="35" t="s">
        <v>58</v>
      </c>
      <c r="E215" s="40" t="s">
        <v>526</v>
      </c>
    </row>
    <row r="216" spans="1:5" ht="12.75">
      <c r="A216" t="s">
        <v>60</v>
      </c>
      <c r="E216" s="39" t="s">
        <v>59</v>
      </c>
    </row>
    <row r="217" spans="1:13" ht="12.75">
      <c r="A217" t="s">
        <v>47</v>
      </c>
      <c r="C217" s="31" t="s">
        <v>527</v>
      </c>
      <c r="E217" s="33" t="s">
        <v>528</v>
      </c>
      <c r="J217" s="32">
        <f>0</f>
      </c>
      <c s="32">
        <f>0</f>
      </c>
      <c s="32">
        <f>0+L218+L222</f>
      </c>
      <c s="32">
        <f>0+M218+M222</f>
      </c>
    </row>
    <row r="218" spans="1:16" ht="12.75">
      <c r="A218" t="s">
        <v>50</v>
      </c>
      <c s="34" t="s">
        <v>529</v>
      </c>
      <c s="34" t="s">
        <v>530</v>
      </c>
      <c s="35" t="s">
        <v>59</v>
      </c>
      <c s="6" t="s">
        <v>531</v>
      </c>
      <c s="36" t="s">
        <v>493</v>
      </c>
      <c s="37">
        <v>1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55</v>
      </c>
      <c>
        <f>(M218*21)/100</f>
      </c>
      <c t="s">
        <v>28</v>
      </c>
    </row>
    <row r="219" spans="1:5" ht="12.75">
      <c r="A219" s="35" t="s">
        <v>56</v>
      </c>
      <c r="E219" s="39" t="s">
        <v>59</v>
      </c>
    </row>
    <row r="220" spans="1:5" ht="12.75">
      <c r="A220" s="35" t="s">
        <v>58</v>
      </c>
      <c r="E220" s="40" t="s">
        <v>59</v>
      </c>
    </row>
    <row r="221" spans="1:5" ht="51">
      <c r="A221" t="s">
        <v>60</v>
      </c>
      <c r="E221" s="39" t="s">
        <v>532</v>
      </c>
    </row>
    <row r="222" spans="1:16" ht="12.75">
      <c r="A222" t="s">
        <v>50</v>
      </c>
      <c s="34" t="s">
        <v>533</v>
      </c>
      <c s="34" t="s">
        <v>534</v>
      </c>
      <c s="35" t="s">
        <v>59</v>
      </c>
      <c s="6" t="s">
        <v>535</v>
      </c>
      <c s="36" t="s">
        <v>493</v>
      </c>
      <c s="37">
        <v>1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55</v>
      </c>
      <c>
        <f>(M222*21)/100</f>
      </c>
      <c t="s">
        <v>28</v>
      </c>
    </row>
    <row r="223" spans="1:5" ht="12.75">
      <c r="A223" s="35" t="s">
        <v>56</v>
      </c>
      <c r="E223" s="39" t="s">
        <v>59</v>
      </c>
    </row>
    <row r="224" spans="1:5" ht="12.75">
      <c r="A224" s="35" t="s">
        <v>58</v>
      </c>
      <c r="E224" s="40" t="s">
        <v>59</v>
      </c>
    </row>
    <row r="225" spans="1:5" ht="12.75">
      <c r="A225" t="s">
        <v>60</v>
      </c>
      <c r="E225" s="39" t="s">
        <v>59</v>
      </c>
    </row>
    <row r="226" spans="1:13" ht="12.75">
      <c r="A226" t="s">
        <v>47</v>
      </c>
      <c r="C226" s="31" t="s">
        <v>536</v>
      </c>
      <c r="E226" s="33" t="s">
        <v>537</v>
      </c>
      <c r="J226" s="32">
        <f>0</f>
      </c>
      <c s="32">
        <f>0</f>
      </c>
      <c s="32">
        <f>0+L227</f>
      </c>
      <c s="32">
        <f>0+M227</f>
      </c>
    </row>
    <row r="227" spans="1:16" ht="12.75">
      <c r="A227" t="s">
        <v>50</v>
      </c>
      <c s="34" t="s">
        <v>538</v>
      </c>
      <c s="34" t="s">
        <v>539</v>
      </c>
      <c s="35" t="s">
        <v>59</v>
      </c>
      <c s="6" t="s">
        <v>540</v>
      </c>
      <c s="36" t="s">
        <v>493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55</v>
      </c>
      <c>
        <f>(M227*21)/100</f>
      </c>
      <c t="s">
        <v>28</v>
      </c>
    </row>
    <row r="228" spans="1:5" ht="12.75">
      <c r="A228" s="35" t="s">
        <v>56</v>
      </c>
      <c r="E228" s="39" t="s">
        <v>59</v>
      </c>
    </row>
    <row r="229" spans="1:5" ht="12.75">
      <c r="A229" s="35" t="s">
        <v>58</v>
      </c>
      <c r="E229" s="40" t="s">
        <v>59</v>
      </c>
    </row>
    <row r="230" spans="1:5" ht="12.75">
      <c r="A230" t="s">
        <v>60</v>
      </c>
      <c r="E230" s="39" t="s">
        <v>541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306</v>
      </c>
      <c r="E4" s="26" t="s">
        <v>307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COUNTIFS(L8:L62,"=0",A8:A62,"P")+COUNTIFS(L8:L62,"",A8:A62,"P")+SUM(Q8:Q62)</f>
      </c>
    </row>
    <row r="8" spans="1:13" ht="12.75">
      <c r="A8" t="s">
        <v>45</v>
      </c>
      <c r="C8" s="28" t="s">
        <v>544</v>
      </c>
      <c r="E8" s="30" t="s">
        <v>543</v>
      </c>
      <c r="J8" s="29">
        <f>0+J9+J22+J35+J40+J61</f>
      </c>
      <c s="29">
        <f>0+K9+K22+K35+K40+K61</f>
      </c>
      <c s="29">
        <f>0+L9+L22+L35+L40+L61</f>
      </c>
      <c s="29">
        <f>0+M9+M22+M35+M40+M61</f>
      </c>
    </row>
    <row r="9" spans="1:13" ht="12.75">
      <c r="A9" t="s">
        <v>47</v>
      </c>
      <c r="C9" s="31" t="s">
        <v>123</v>
      </c>
      <c r="E9" s="33" t="s">
        <v>545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50</v>
      </c>
      <c s="34" t="s">
        <v>123</v>
      </c>
      <c s="34" t="s">
        <v>546</v>
      </c>
      <c s="35" t="s">
        <v>59</v>
      </c>
      <c s="6" t="s">
        <v>547</v>
      </c>
      <c s="36" t="s">
        <v>84</v>
      </c>
      <c s="37">
        <v>0.375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314</v>
      </c>
      <c>
        <f>(M10*21)/100</f>
      </c>
      <c t="s">
        <v>28</v>
      </c>
    </row>
    <row r="11" spans="1:5" ht="12.75">
      <c r="A11" s="35" t="s">
        <v>56</v>
      </c>
      <c r="E11" s="39" t="s">
        <v>548</v>
      </c>
    </row>
    <row r="12" spans="1:5" ht="12.75">
      <c r="A12" s="35" t="s">
        <v>58</v>
      </c>
      <c r="E12" s="40" t="s">
        <v>549</v>
      </c>
    </row>
    <row r="13" spans="1:5" ht="12.75">
      <c r="A13" t="s">
        <v>60</v>
      </c>
      <c r="E13" s="39" t="s">
        <v>550</v>
      </c>
    </row>
    <row r="14" spans="1:16" ht="25.5">
      <c r="A14" t="s">
        <v>50</v>
      </c>
      <c s="34" t="s">
        <v>28</v>
      </c>
      <c s="34" t="s">
        <v>551</v>
      </c>
      <c s="35" t="s">
        <v>59</v>
      </c>
      <c s="6" t="s">
        <v>552</v>
      </c>
      <c s="36" t="s">
        <v>84</v>
      </c>
      <c s="37">
        <v>0.375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314</v>
      </c>
      <c>
        <f>(M14*21)/100</f>
      </c>
      <c t="s">
        <v>28</v>
      </c>
    </row>
    <row r="15" spans="1:5" ht="12.75">
      <c r="A15" s="35" t="s">
        <v>56</v>
      </c>
      <c r="E15" s="39" t="s">
        <v>553</v>
      </c>
    </row>
    <row r="16" spans="1:5" ht="12.75">
      <c r="A16" s="35" t="s">
        <v>58</v>
      </c>
      <c r="E16" s="40" t="s">
        <v>59</v>
      </c>
    </row>
    <row r="17" spans="1:5" ht="12.75">
      <c r="A17" t="s">
        <v>60</v>
      </c>
      <c r="E17" s="39" t="s">
        <v>59</v>
      </c>
    </row>
    <row r="18" spans="1:16" ht="25.5">
      <c r="A18" t="s">
        <v>50</v>
      </c>
      <c s="34" t="s">
        <v>26</v>
      </c>
      <c s="34" t="s">
        <v>554</v>
      </c>
      <c s="35" t="s">
        <v>59</v>
      </c>
      <c s="6" t="s">
        <v>555</v>
      </c>
      <c s="36" t="s">
        <v>84</v>
      </c>
      <c s="37">
        <v>1.5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314</v>
      </c>
      <c>
        <f>(M18*21)/100</f>
      </c>
      <c t="s">
        <v>28</v>
      </c>
    </row>
    <row r="19" spans="1:5" ht="12.75">
      <c r="A19" s="35" t="s">
        <v>56</v>
      </c>
      <c r="E19" s="39" t="s">
        <v>556</v>
      </c>
    </row>
    <row r="20" spans="1:5" ht="12.75">
      <c r="A20" s="35" t="s">
        <v>58</v>
      </c>
      <c r="E20" s="40" t="s">
        <v>557</v>
      </c>
    </row>
    <row r="21" spans="1:5" ht="12.75">
      <c r="A21" t="s">
        <v>60</v>
      </c>
      <c r="E21" s="39" t="s">
        <v>59</v>
      </c>
    </row>
    <row r="22" spans="1:13" ht="12.75">
      <c r="A22" t="s">
        <v>47</v>
      </c>
      <c r="C22" s="31" t="s">
        <v>28</v>
      </c>
      <c r="E22" s="33" t="s">
        <v>558</v>
      </c>
      <c r="J22" s="32">
        <f>0</f>
      </c>
      <c s="32">
        <f>0</f>
      </c>
      <c s="32">
        <f>0+L23+L27+L31</f>
      </c>
      <c s="32">
        <f>0+M23+M27+M31</f>
      </c>
    </row>
    <row r="23" spans="1:16" ht="25.5">
      <c r="A23" t="s">
        <v>50</v>
      </c>
      <c s="34" t="s">
        <v>160</v>
      </c>
      <c s="34" t="s">
        <v>559</v>
      </c>
      <c s="35" t="s">
        <v>59</v>
      </c>
      <c s="6" t="s">
        <v>560</v>
      </c>
      <c s="36" t="s">
        <v>84</v>
      </c>
      <c s="37">
        <v>0.42</v>
      </c>
      <c s="36">
        <v>2.30102</v>
      </c>
      <c s="36">
        <f>ROUND(G23*H23,6)</f>
      </c>
      <c r="L23" s="38">
        <v>0</v>
      </c>
      <c s="32">
        <f>ROUND(ROUND(L23,2)*ROUND(G23,3),2)</f>
      </c>
      <c s="36" t="s">
        <v>314</v>
      </c>
      <c>
        <f>(M23*21)/100</f>
      </c>
      <c t="s">
        <v>28</v>
      </c>
    </row>
    <row r="24" spans="1:5" ht="12.75">
      <c r="A24" s="35" t="s">
        <v>56</v>
      </c>
      <c r="E24" s="39" t="s">
        <v>561</v>
      </c>
    </row>
    <row r="25" spans="1:5" ht="12.75">
      <c r="A25" s="35" t="s">
        <v>58</v>
      </c>
      <c r="E25" s="40" t="s">
        <v>562</v>
      </c>
    </row>
    <row r="26" spans="1:5" ht="12.75">
      <c r="A26" t="s">
        <v>60</v>
      </c>
      <c r="E26" s="39" t="s">
        <v>550</v>
      </c>
    </row>
    <row r="27" spans="1:16" ht="12.75">
      <c r="A27" t="s">
        <v>50</v>
      </c>
      <c s="34" t="s">
        <v>79</v>
      </c>
      <c s="34" t="s">
        <v>563</v>
      </c>
      <c s="35" t="s">
        <v>59</v>
      </c>
      <c s="6" t="s">
        <v>564</v>
      </c>
      <c s="36" t="s">
        <v>54</v>
      </c>
      <c s="37">
        <v>0.011</v>
      </c>
      <c s="36">
        <v>1.06062</v>
      </c>
      <c s="36">
        <f>ROUND(G27*H27,6)</f>
      </c>
      <c r="L27" s="38">
        <v>0</v>
      </c>
      <c s="32">
        <f>ROUND(ROUND(L27,2)*ROUND(G27,3),2)</f>
      </c>
      <c s="36" t="s">
        <v>314</v>
      </c>
      <c>
        <f>(M27*21)/100</f>
      </c>
      <c t="s">
        <v>28</v>
      </c>
    </row>
    <row r="28" spans="1:5" ht="12.75">
      <c r="A28" s="35" t="s">
        <v>56</v>
      </c>
      <c r="E28" s="39" t="s">
        <v>565</v>
      </c>
    </row>
    <row r="29" spans="1:5" ht="12.75">
      <c r="A29" s="35" t="s">
        <v>58</v>
      </c>
      <c r="E29" s="40" t="s">
        <v>566</v>
      </c>
    </row>
    <row r="30" spans="1:5" ht="12.75">
      <c r="A30" t="s">
        <v>60</v>
      </c>
      <c r="E30" s="39" t="s">
        <v>567</v>
      </c>
    </row>
    <row r="31" spans="1:16" ht="12.75">
      <c r="A31" t="s">
        <v>50</v>
      </c>
      <c s="34" t="s">
        <v>27</v>
      </c>
      <c s="34" t="s">
        <v>568</v>
      </c>
      <c s="35" t="s">
        <v>59</v>
      </c>
      <c s="6" t="s">
        <v>569</v>
      </c>
      <c s="36" t="s">
        <v>93</v>
      </c>
      <c s="37">
        <v>4.5</v>
      </c>
      <c s="36">
        <v>0.0032</v>
      </c>
      <c s="36">
        <f>ROUND(G31*H31,6)</f>
      </c>
      <c r="L31" s="38">
        <v>0</v>
      </c>
      <c s="32">
        <f>ROUND(ROUND(L31,2)*ROUND(G31,3),2)</f>
      </c>
      <c s="36" t="s">
        <v>314</v>
      </c>
      <c>
        <f>(M31*21)/100</f>
      </c>
      <c t="s">
        <v>28</v>
      </c>
    </row>
    <row r="32" spans="1:5" ht="12.75">
      <c r="A32" s="35" t="s">
        <v>56</v>
      </c>
      <c r="E32" s="39" t="s">
        <v>59</v>
      </c>
    </row>
    <row r="33" spans="1:5" ht="12.75">
      <c r="A33" s="35" t="s">
        <v>58</v>
      </c>
      <c r="E33" s="40" t="s">
        <v>570</v>
      </c>
    </row>
    <row r="34" spans="1:5" ht="12.75">
      <c r="A34" t="s">
        <v>60</v>
      </c>
      <c r="E34" s="39" t="s">
        <v>59</v>
      </c>
    </row>
    <row r="35" spans="1:13" ht="12.75">
      <c r="A35" t="s">
        <v>47</v>
      </c>
      <c r="C35" s="31" t="s">
        <v>571</v>
      </c>
      <c r="E35" s="33" t="s">
        <v>572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50</v>
      </c>
      <c s="34" t="s">
        <v>62</v>
      </c>
      <c s="34" t="s">
        <v>573</v>
      </c>
      <c s="35" t="s">
        <v>59</v>
      </c>
      <c s="6" t="s">
        <v>574</v>
      </c>
      <c s="36" t="s">
        <v>98</v>
      </c>
      <c s="37">
        <v>9</v>
      </c>
      <c s="36">
        <v>0.0009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28</v>
      </c>
    </row>
    <row r="37" spans="1:5" ht="12.75">
      <c r="A37" s="35" t="s">
        <v>56</v>
      </c>
      <c r="E37" s="39" t="s">
        <v>59</v>
      </c>
    </row>
    <row r="38" spans="1:5" ht="12.75">
      <c r="A38" s="35" t="s">
        <v>58</v>
      </c>
      <c r="E38" s="40" t="s">
        <v>59</v>
      </c>
    </row>
    <row r="39" spans="1:5" ht="12.75">
      <c r="A39" t="s">
        <v>60</v>
      </c>
      <c r="E39" s="39" t="s">
        <v>59</v>
      </c>
    </row>
    <row r="40" spans="1:13" ht="12.75">
      <c r="A40" t="s">
        <v>47</v>
      </c>
      <c r="C40" s="31" t="s">
        <v>575</v>
      </c>
      <c r="E40" s="33" t="s">
        <v>572</v>
      </c>
      <c r="J40" s="32">
        <f>0</f>
      </c>
      <c s="32">
        <f>0</f>
      </c>
      <c s="32">
        <f>0+L41+L45+L49+L53+L57</f>
      </c>
      <c s="32">
        <f>0+M41+M45+M49+M53+M57</f>
      </c>
    </row>
    <row r="41" spans="1:16" ht="12.75">
      <c r="A41" t="s">
        <v>50</v>
      </c>
      <c s="34" t="s">
        <v>81</v>
      </c>
      <c s="34" t="s">
        <v>576</v>
      </c>
      <c s="35" t="s">
        <v>59</v>
      </c>
      <c s="6" t="s">
        <v>577</v>
      </c>
      <c s="36" t="s">
        <v>505</v>
      </c>
      <c s="37">
        <v>1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55</v>
      </c>
      <c>
        <f>(M41*21)/100</f>
      </c>
      <c t="s">
        <v>28</v>
      </c>
    </row>
    <row r="42" spans="1:5" ht="12.75">
      <c r="A42" s="35" t="s">
        <v>56</v>
      </c>
      <c r="E42" s="39" t="s">
        <v>59</v>
      </c>
    </row>
    <row r="43" spans="1:5" ht="12.75">
      <c r="A43" s="35" t="s">
        <v>58</v>
      </c>
      <c r="E43" s="40" t="s">
        <v>59</v>
      </c>
    </row>
    <row r="44" spans="1:5" ht="12.75">
      <c r="A44" t="s">
        <v>60</v>
      </c>
      <c r="E44" s="39" t="s">
        <v>59</v>
      </c>
    </row>
    <row r="45" spans="1:16" ht="12.75">
      <c r="A45" t="s">
        <v>50</v>
      </c>
      <c s="34" t="s">
        <v>87</v>
      </c>
      <c s="34" t="s">
        <v>578</v>
      </c>
      <c s="35" t="s">
        <v>59</v>
      </c>
      <c s="6" t="s">
        <v>579</v>
      </c>
      <c s="36" t="s">
        <v>505</v>
      </c>
      <c s="37">
        <v>5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55</v>
      </c>
      <c>
        <f>(M45*21)/100</f>
      </c>
      <c t="s">
        <v>28</v>
      </c>
    </row>
    <row r="46" spans="1:5" ht="12.75">
      <c r="A46" s="35" t="s">
        <v>56</v>
      </c>
      <c r="E46" s="39" t="s">
        <v>59</v>
      </c>
    </row>
    <row r="47" spans="1:5" ht="12.75">
      <c r="A47" s="35" t="s">
        <v>58</v>
      </c>
      <c r="E47" s="40" t="s">
        <v>59</v>
      </c>
    </row>
    <row r="48" spans="1:5" ht="12.75">
      <c r="A48" t="s">
        <v>60</v>
      </c>
      <c r="E48" s="39" t="s">
        <v>59</v>
      </c>
    </row>
    <row r="49" spans="1:16" ht="12.75">
      <c r="A49" t="s">
        <v>50</v>
      </c>
      <c s="34" t="s">
        <v>67</v>
      </c>
      <c s="34" t="s">
        <v>580</v>
      </c>
      <c s="35" t="s">
        <v>59</v>
      </c>
      <c s="6" t="s">
        <v>581</v>
      </c>
      <c s="36" t="s">
        <v>505</v>
      </c>
      <c s="37">
        <v>1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55</v>
      </c>
      <c>
        <f>(M49*21)/100</f>
      </c>
      <c t="s">
        <v>28</v>
      </c>
    </row>
    <row r="50" spans="1:5" ht="12.75">
      <c r="A50" s="35" t="s">
        <v>56</v>
      </c>
      <c r="E50" s="39" t="s">
        <v>59</v>
      </c>
    </row>
    <row r="51" spans="1:5" ht="12.75">
      <c r="A51" s="35" t="s">
        <v>58</v>
      </c>
      <c r="E51" s="40" t="s">
        <v>59</v>
      </c>
    </row>
    <row r="52" spans="1:5" ht="12.75">
      <c r="A52" t="s">
        <v>60</v>
      </c>
      <c r="E52" s="39" t="s">
        <v>59</v>
      </c>
    </row>
    <row r="53" spans="1:16" ht="12.75">
      <c r="A53" t="s">
        <v>50</v>
      </c>
      <c s="34" t="s">
        <v>90</v>
      </c>
      <c s="34" t="s">
        <v>582</v>
      </c>
      <c s="35" t="s">
        <v>59</v>
      </c>
      <c s="6" t="s">
        <v>583</v>
      </c>
      <c s="36" t="s">
        <v>505</v>
      </c>
      <c s="37">
        <v>24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55</v>
      </c>
      <c>
        <f>(M53*21)/100</f>
      </c>
      <c t="s">
        <v>28</v>
      </c>
    </row>
    <row r="54" spans="1:5" ht="12.75">
      <c r="A54" s="35" t="s">
        <v>56</v>
      </c>
      <c r="E54" s="39" t="s">
        <v>59</v>
      </c>
    </row>
    <row r="55" spans="1:5" ht="12.75">
      <c r="A55" s="35" t="s">
        <v>58</v>
      </c>
      <c r="E55" s="40" t="s">
        <v>59</v>
      </c>
    </row>
    <row r="56" spans="1:5" ht="12.75">
      <c r="A56" t="s">
        <v>60</v>
      </c>
      <c r="E56" s="39" t="s">
        <v>59</v>
      </c>
    </row>
    <row r="57" spans="1:16" ht="12.75">
      <c r="A57" t="s">
        <v>50</v>
      </c>
      <c s="34" t="s">
        <v>95</v>
      </c>
      <c s="34" t="s">
        <v>584</v>
      </c>
      <c s="35" t="s">
        <v>59</v>
      </c>
      <c s="6" t="s">
        <v>585</v>
      </c>
      <c s="36" t="s">
        <v>505</v>
      </c>
      <c s="37">
        <v>24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55</v>
      </c>
      <c>
        <f>(M57*21)/100</f>
      </c>
      <c t="s">
        <v>28</v>
      </c>
    </row>
    <row r="58" spans="1:5" ht="12.75">
      <c r="A58" s="35" t="s">
        <v>56</v>
      </c>
      <c r="E58" s="39" t="s">
        <v>59</v>
      </c>
    </row>
    <row r="59" spans="1:5" ht="12.75">
      <c r="A59" s="35" t="s">
        <v>58</v>
      </c>
      <c r="E59" s="40" t="s">
        <v>59</v>
      </c>
    </row>
    <row r="60" spans="1:5" ht="12.75">
      <c r="A60" t="s">
        <v>60</v>
      </c>
      <c r="E60" s="39" t="s">
        <v>59</v>
      </c>
    </row>
    <row r="61" spans="1:13" ht="12.75">
      <c r="A61" t="s">
        <v>47</v>
      </c>
      <c r="C61" s="31" t="s">
        <v>482</v>
      </c>
      <c r="E61" s="33" t="s">
        <v>483</v>
      </c>
      <c r="J61" s="32">
        <f>0</f>
      </c>
      <c s="32">
        <f>0</f>
      </c>
      <c s="32">
        <f>0+L62</f>
      </c>
      <c s="32">
        <f>0+M62</f>
      </c>
    </row>
    <row r="62" spans="1:16" ht="12.75">
      <c r="A62" t="s">
        <v>50</v>
      </c>
      <c s="34" t="s">
        <v>101</v>
      </c>
      <c s="34" t="s">
        <v>586</v>
      </c>
      <c s="35" t="s">
        <v>59</v>
      </c>
      <c s="6" t="s">
        <v>587</v>
      </c>
      <c s="36" t="s">
        <v>54</v>
      </c>
      <c s="37">
        <v>1.001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314</v>
      </c>
      <c>
        <f>(M62*21)/100</f>
      </c>
      <c t="s">
        <v>28</v>
      </c>
    </row>
    <row r="63" spans="1:5" ht="12.75">
      <c r="A63" s="35" t="s">
        <v>56</v>
      </c>
      <c r="E63" s="39" t="s">
        <v>588</v>
      </c>
    </row>
    <row r="64" spans="1:5" ht="12.75">
      <c r="A64" s="35" t="s">
        <v>58</v>
      </c>
      <c r="E64" s="40" t="s">
        <v>589</v>
      </c>
    </row>
    <row r="65" spans="1:5" ht="12.75">
      <c r="A65" t="s">
        <v>60</v>
      </c>
      <c r="E65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306</v>
      </c>
      <c r="E4" s="26" t="s">
        <v>307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COUNTIFS(L8:L69,"=0",A8:A69,"P")+COUNTIFS(L8:L69,"",A8:A69,"P")+SUM(Q8:Q69)</f>
      </c>
    </row>
    <row r="8" spans="1:13" ht="12.75">
      <c r="A8" t="s">
        <v>45</v>
      </c>
      <c r="C8" s="28" t="s">
        <v>592</v>
      </c>
      <c r="E8" s="30" t="s">
        <v>591</v>
      </c>
      <c r="J8" s="29">
        <f>0+J9+J30+J51+J68</f>
      </c>
      <c s="29">
        <f>0+K9+K30+K51+K68</f>
      </c>
      <c s="29">
        <f>0+L9+L30+L51+L68</f>
      </c>
      <c s="29">
        <f>0+M9+M30+M51+M68</f>
      </c>
    </row>
    <row r="9" spans="1:13" ht="12.75">
      <c r="A9" t="s">
        <v>47</v>
      </c>
      <c r="C9" s="31" t="s">
        <v>571</v>
      </c>
      <c r="E9" s="33" t="s">
        <v>593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50</v>
      </c>
      <c s="34" t="s">
        <v>123</v>
      </c>
      <c s="34" t="s">
        <v>594</v>
      </c>
      <c s="35" t="s">
        <v>59</v>
      </c>
      <c s="6" t="s">
        <v>595</v>
      </c>
      <c s="36" t="s">
        <v>98</v>
      </c>
      <c s="37">
        <v>2</v>
      </c>
      <c s="36">
        <v>0.001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59</v>
      </c>
    </row>
    <row r="14" spans="1:16" ht="12.75">
      <c r="A14" t="s">
        <v>50</v>
      </c>
      <c s="34" t="s">
        <v>28</v>
      </c>
      <c s="34" t="s">
        <v>596</v>
      </c>
      <c s="35" t="s">
        <v>59</v>
      </c>
      <c s="6" t="s">
        <v>597</v>
      </c>
      <c s="36" t="s">
        <v>98</v>
      </c>
      <c s="37">
        <v>2</v>
      </c>
      <c s="36">
        <v>0.00087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12.75">
      <c r="A15" s="35" t="s">
        <v>56</v>
      </c>
      <c r="E15" s="39" t="s">
        <v>59</v>
      </c>
    </row>
    <row r="16" spans="1:5" ht="12.75">
      <c r="A16" s="35" t="s">
        <v>58</v>
      </c>
      <c r="E16" s="40" t="s">
        <v>59</v>
      </c>
    </row>
    <row r="17" spans="1:5" ht="12.75">
      <c r="A17" t="s">
        <v>60</v>
      </c>
      <c r="E17" s="39" t="s">
        <v>59</v>
      </c>
    </row>
    <row r="18" spans="1:16" ht="12.75">
      <c r="A18" t="s">
        <v>50</v>
      </c>
      <c s="34" t="s">
        <v>26</v>
      </c>
      <c s="34" t="s">
        <v>598</v>
      </c>
      <c s="35" t="s">
        <v>59</v>
      </c>
      <c s="6" t="s">
        <v>599</v>
      </c>
      <c s="36" t="s">
        <v>93</v>
      </c>
      <c s="37">
        <v>50</v>
      </c>
      <c s="36">
        <v>0.0001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12.75">
      <c r="A19" s="35" t="s">
        <v>56</v>
      </c>
      <c r="E19" s="39" t="s">
        <v>59</v>
      </c>
    </row>
    <row r="20" spans="1:5" ht="12.75">
      <c r="A20" s="35" t="s">
        <v>58</v>
      </c>
      <c r="E20" s="40" t="s">
        <v>59</v>
      </c>
    </row>
    <row r="21" spans="1:5" ht="12.75">
      <c r="A21" t="s">
        <v>60</v>
      </c>
      <c r="E21" s="39" t="s">
        <v>59</v>
      </c>
    </row>
    <row r="22" spans="1:16" ht="12.75">
      <c r="A22" t="s">
        <v>50</v>
      </c>
      <c s="34" t="s">
        <v>160</v>
      </c>
      <c s="34" t="s">
        <v>600</v>
      </c>
      <c s="35" t="s">
        <v>59</v>
      </c>
      <c s="6" t="s">
        <v>601</v>
      </c>
      <c s="36" t="s">
        <v>93</v>
      </c>
      <c s="37">
        <v>50</v>
      </c>
      <c s="36">
        <v>0.00021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12.75">
      <c r="A23" s="35" t="s">
        <v>56</v>
      </c>
      <c r="E23" s="39" t="s">
        <v>59</v>
      </c>
    </row>
    <row r="24" spans="1:5" ht="12.75">
      <c r="A24" s="35" t="s">
        <v>58</v>
      </c>
      <c r="E24" s="40" t="s">
        <v>59</v>
      </c>
    </row>
    <row r="25" spans="1:5" ht="12.75">
      <c r="A25" t="s">
        <v>60</v>
      </c>
      <c r="E25" s="39" t="s">
        <v>59</v>
      </c>
    </row>
    <row r="26" spans="1:16" ht="12.75">
      <c r="A26" t="s">
        <v>50</v>
      </c>
      <c s="34" t="s">
        <v>79</v>
      </c>
      <c s="34" t="s">
        <v>602</v>
      </c>
      <c s="35" t="s">
        <v>59</v>
      </c>
      <c s="6" t="s">
        <v>603</v>
      </c>
      <c s="36" t="s">
        <v>505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28</v>
      </c>
    </row>
    <row r="27" spans="1:5" ht="12.75">
      <c r="A27" s="35" t="s">
        <v>56</v>
      </c>
      <c r="E27" s="39" t="s">
        <v>59</v>
      </c>
    </row>
    <row r="28" spans="1:5" ht="12.75">
      <c r="A28" s="35" t="s">
        <v>58</v>
      </c>
      <c r="E28" s="40" t="s">
        <v>59</v>
      </c>
    </row>
    <row r="29" spans="1:5" ht="12.75">
      <c r="A29" t="s">
        <v>60</v>
      </c>
      <c r="E29" s="39" t="s">
        <v>59</v>
      </c>
    </row>
    <row r="30" spans="1:13" ht="12.75">
      <c r="A30" t="s">
        <v>47</v>
      </c>
      <c r="C30" s="31" t="s">
        <v>575</v>
      </c>
      <c r="E30" s="33" t="s">
        <v>604</v>
      </c>
      <c r="J30" s="32">
        <f>0</f>
      </c>
      <c s="32">
        <f>0</f>
      </c>
      <c s="32">
        <f>0+L31+L35+L39+L43+L47</f>
      </c>
      <c s="32">
        <f>0+M31+M35+M39+M43+M47</f>
      </c>
    </row>
    <row r="31" spans="1:16" ht="12.75">
      <c r="A31" t="s">
        <v>50</v>
      </c>
      <c s="34" t="s">
        <v>27</v>
      </c>
      <c s="34" t="s">
        <v>605</v>
      </c>
      <c s="35" t="s">
        <v>59</v>
      </c>
      <c s="6" t="s">
        <v>606</v>
      </c>
      <c s="36" t="s">
        <v>98</v>
      </c>
      <c s="37">
        <v>4</v>
      </c>
      <c s="36">
        <v>0.005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28</v>
      </c>
    </row>
    <row r="32" spans="1:5" ht="12.75">
      <c r="A32" s="35" t="s">
        <v>56</v>
      </c>
      <c r="E32" s="39" t="s">
        <v>59</v>
      </c>
    </row>
    <row r="33" spans="1:5" ht="12.75">
      <c r="A33" s="35" t="s">
        <v>58</v>
      </c>
      <c r="E33" s="40" t="s">
        <v>59</v>
      </c>
    </row>
    <row r="34" spans="1:5" ht="12.75">
      <c r="A34" t="s">
        <v>60</v>
      </c>
      <c r="E34" s="39" t="s">
        <v>59</v>
      </c>
    </row>
    <row r="35" spans="1:16" ht="12.75">
      <c r="A35" t="s">
        <v>50</v>
      </c>
      <c s="34" t="s">
        <v>62</v>
      </c>
      <c s="34" t="s">
        <v>607</v>
      </c>
      <c s="35" t="s">
        <v>59</v>
      </c>
      <c s="6" t="s">
        <v>597</v>
      </c>
      <c s="36" t="s">
        <v>98</v>
      </c>
      <c s="37">
        <v>4</v>
      </c>
      <c s="36">
        <v>0.00087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28</v>
      </c>
    </row>
    <row r="36" spans="1:5" ht="12.75">
      <c r="A36" s="35" t="s">
        <v>56</v>
      </c>
      <c r="E36" s="39" t="s">
        <v>59</v>
      </c>
    </row>
    <row r="37" spans="1:5" ht="12.75">
      <c r="A37" s="35" t="s">
        <v>58</v>
      </c>
      <c r="E37" s="40" t="s">
        <v>59</v>
      </c>
    </row>
    <row r="38" spans="1:5" ht="12.75">
      <c r="A38" t="s">
        <v>60</v>
      </c>
      <c r="E38" s="39" t="s">
        <v>59</v>
      </c>
    </row>
    <row r="39" spans="1:16" ht="12.75">
      <c r="A39" t="s">
        <v>50</v>
      </c>
      <c s="34" t="s">
        <v>81</v>
      </c>
      <c s="34" t="s">
        <v>608</v>
      </c>
      <c s="35" t="s">
        <v>59</v>
      </c>
      <c s="6" t="s">
        <v>599</v>
      </c>
      <c s="36" t="s">
        <v>93</v>
      </c>
      <c s="37">
        <v>100</v>
      </c>
      <c s="36">
        <v>0.0001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28</v>
      </c>
    </row>
    <row r="40" spans="1:5" ht="12.75">
      <c r="A40" s="35" t="s">
        <v>56</v>
      </c>
      <c r="E40" s="39" t="s">
        <v>59</v>
      </c>
    </row>
    <row r="41" spans="1:5" ht="12.75">
      <c r="A41" s="35" t="s">
        <v>58</v>
      </c>
      <c r="E41" s="40" t="s">
        <v>59</v>
      </c>
    </row>
    <row r="42" spans="1:5" ht="12.75">
      <c r="A42" t="s">
        <v>60</v>
      </c>
      <c r="E42" s="39" t="s">
        <v>59</v>
      </c>
    </row>
    <row r="43" spans="1:16" ht="12.75">
      <c r="A43" t="s">
        <v>50</v>
      </c>
      <c s="34" t="s">
        <v>87</v>
      </c>
      <c s="34" t="s">
        <v>609</v>
      </c>
      <c s="35" t="s">
        <v>59</v>
      </c>
      <c s="6" t="s">
        <v>601</v>
      </c>
      <c s="36" t="s">
        <v>93</v>
      </c>
      <c s="37">
        <v>100</v>
      </c>
      <c s="36">
        <v>0.00021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28</v>
      </c>
    </row>
    <row r="44" spans="1:5" ht="12.75">
      <c r="A44" s="35" t="s">
        <v>56</v>
      </c>
      <c r="E44" s="39" t="s">
        <v>59</v>
      </c>
    </row>
    <row r="45" spans="1:5" ht="12.75">
      <c r="A45" s="35" t="s">
        <v>58</v>
      </c>
      <c r="E45" s="40" t="s">
        <v>59</v>
      </c>
    </row>
    <row r="46" spans="1:5" ht="12.75">
      <c r="A46" t="s">
        <v>60</v>
      </c>
      <c r="E46" s="39" t="s">
        <v>59</v>
      </c>
    </row>
    <row r="47" spans="1:16" ht="25.5">
      <c r="A47" t="s">
        <v>50</v>
      </c>
      <c s="34" t="s">
        <v>67</v>
      </c>
      <c s="34" t="s">
        <v>610</v>
      </c>
      <c s="35" t="s">
        <v>59</v>
      </c>
      <c s="6" t="s">
        <v>611</v>
      </c>
      <c s="36" t="s">
        <v>505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28</v>
      </c>
    </row>
    <row r="48" spans="1:5" ht="12.75">
      <c r="A48" s="35" t="s">
        <v>56</v>
      </c>
      <c r="E48" s="39" t="s">
        <v>59</v>
      </c>
    </row>
    <row r="49" spans="1:5" ht="12.75">
      <c r="A49" s="35" t="s">
        <v>58</v>
      </c>
      <c r="E49" s="40" t="s">
        <v>59</v>
      </c>
    </row>
    <row r="50" spans="1:5" ht="12.75">
      <c r="A50" t="s">
        <v>60</v>
      </c>
      <c r="E50" s="39" t="s">
        <v>59</v>
      </c>
    </row>
    <row r="51" spans="1:13" ht="12.75">
      <c r="A51" t="s">
        <v>47</v>
      </c>
      <c r="C51" s="31" t="s">
        <v>612</v>
      </c>
      <c r="E51" s="33" t="s">
        <v>613</v>
      </c>
      <c r="J51" s="32">
        <f>0</f>
      </c>
      <c s="32">
        <f>0</f>
      </c>
      <c s="32">
        <f>0+L52+L56+L60+L64</f>
      </c>
      <c s="32">
        <f>0+M52+M56+M60+M64</f>
      </c>
    </row>
    <row r="52" spans="1:16" ht="25.5">
      <c r="A52" t="s">
        <v>50</v>
      </c>
      <c s="34" t="s">
        <v>90</v>
      </c>
      <c s="34" t="s">
        <v>614</v>
      </c>
      <c s="35" t="s">
        <v>59</v>
      </c>
      <c s="6" t="s">
        <v>615</v>
      </c>
      <c s="36" t="s">
        <v>505</v>
      </c>
      <c s="37">
        <v>1</v>
      </c>
      <c s="36">
        <v>0.02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28</v>
      </c>
    </row>
    <row r="53" spans="1:5" ht="12.75">
      <c r="A53" s="35" t="s">
        <v>56</v>
      </c>
      <c r="E53" s="39" t="s">
        <v>59</v>
      </c>
    </row>
    <row r="54" spans="1:5" ht="12.75">
      <c r="A54" s="35" t="s">
        <v>58</v>
      </c>
      <c r="E54" s="40" t="s">
        <v>59</v>
      </c>
    </row>
    <row r="55" spans="1:5" ht="12.75">
      <c r="A55" t="s">
        <v>60</v>
      </c>
      <c r="E55" s="39" t="s">
        <v>59</v>
      </c>
    </row>
    <row r="56" spans="1:16" ht="12.75">
      <c r="A56" t="s">
        <v>50</v>
      </c>
      <c s="34" t="s">
        <v>95</v>
      </c>
      <c s="34" t="s">
        <v>616</v>
      </c>
      <c s="35" t="s">
        <v>59</v>
      </c>
      <c s="6" t="s">
        <v>617</v>
      </c>
      <c s="36" t="s">
        <v>618</v>
      </c>
      <c s="37">
        <v>12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28</v>
      </c>
    </row>
    <row r="57" spans="1:5" ht="12.75">
      <c r="A57" s="35" t="s">
        <v>56</v>
      </c>
      <c r="E57" s="39" t="s">
        <v>59</v>
      </c>
    </row>
    <row r="58" spans="1:5" ht="12.75">
      <c r="A58" s="35" t="s">
        <v>58</v>
      </c>
      <c r="E58" s="40" t="s">
        <v>59</v>
      </c>
    </row>
    <row r="59" spans="1:5" ht="12.75">
      <c r="A59" t="s">
        <v>60</v>
      </c>
      <c r="E59" s="39" t="s">
        <v>59</v>
      </c>
    </row>
    <row r="60" spans="1:16" ht="25.5">
      <c r="A60" t="s">
        <v>50</v>
      </c>
      <c s="34" t="s">
        <v>101</v>
      </c>
      <c s="34" t="s">
        <v>619</v>
      </c>
      <c s="35" t="s">
        <v>59</v>
      </c>
      <c s="6" t="s">
        <v>620</v>
      </c>
      <c s="36" t="s">
        <v>618</v>
      </c>
      <c s="37">
        <v>12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28</v>
      </c>
    </row>
    <row r="61" spans="1:5" ht="12.75">
      <c r="A61" s="35" t="s">
        <v>56</v>
      </c>
      <c r="E61" s="39" t="s">
        <v>59</v>
      </c>
    </row>
    <row r="62" spans="1:5" ht="12.75">
      <c r="A62" s="35" t="s">
        <v>58</v>
      </c>
      <c r="E62" s="40" t="s">
        <v>59</v>
      </c>
    </row>
    <row r="63" spans="1:5" ht="12.75">
      <c r="A63" t="s">
        <v>60</v>
      </c>
      <c r="E63" s="39" t="s">
        <v>59</v>
      </c>
    </row>
    <row r="64" spans="1:16" ht="12.75">
      <c r="A64" t="s">
        <v>50</v>
      </c>
      <c s="34" t="s">
        <v>106</v>
      </c>
      <c s="34" t="s">
        <v>621</v>
      </c>
      <c s="35" t="s">
        <v>59</v>
      </c>
      <c s="6" t="s">
        <v>622</v>
      </c>
      <c s="36" t="s">
        <v>505</v>
      </c>
      <c s="37">
        <v>12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28</v>
      </c>
    </row>
    <row r="65" spans="1:5" ht="12.75">
      <c r="A65" s="35" t="s">
        <v>56</v>
      </c>
      <c r="E65" s="39" t="s">
        <v>59</v>
      </c>
    </row>
    <row r="66" spans="1:5" ht="12.75">
      <c r="A66" s="35" t="s">
        <v>58</v>
      </c>
      <c r="E66" s="40" t="s">
        <v>59</v>
      </c>
    </row>
    <row r="67" spans="1:5" ht="12.75">
      <c r="A67" t="s">
        <v>60</v>
      </c>
      <c r="E67" s="39" t="s">
        <v>59</v>
      </c>
    </row>
    <row r="68" spans="1:13" ht="12.75">
      <c r="A68" t="s">
        <v>47</v>
      </c>
      <c r="C68" s="31" t="s">
        <v>482</v>
      </c>
      <c r="E68" s="33" t="s">
        <v>483</v>
      </c>
      <c r="J68" s="32">
        <f>0</f>
      </c>
      <c s="32">
        <f>0</f>
      </c>
      <c s="32">
        <f>0+L69</f>
      </c>
      <c s="32">
        <f>0+M69</f>
      </c>
    </row>
    <row r="69" spans="1:16" ht="12.75">
      <c r="A69" t="s">
        <v>50</v>
      </c>
      <c s="34" t="s">
        <v>110</v>
      </c>
      <c s="34" t="s">
        <v>586</v>
      </c>
      <c s="35" t="s">
        <v>59</v>
      </c>
      <c s="6" t="s">
        <v>587</v>
      </c>
      <c s="36" t="s">
        <v>54</v>
      </c>
      <c s="37">
        <v>0.094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314</v>
      </c>
      <c>
        <f>(M69*21)/100</f>
      </c>
      <c t="s">
        <v>28</v>
      </c>
    </row>
    <row r="70" spans="1:5" ht="12.75">
      <c r="A70" s="35" t="s">
        <v>56</v>
      </c>
      <c r="E70" s="39" t="s">
        <v>588</v>
      </c>
    </row>
    <row r="71" spans="1:5" ht="12.75">
      <c r="A71" s="35" t="s">
        <v>58</v>
      </c>
      <c r="E71" s="40" t="s">
        <v>59</v>
      </c>
    </row>
    <row r="72" spans="1:5" ht="12.75">
      <c r="A72" t="s">
        <v>60</v>
      </c>
      <c r="E72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4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306</v>
      </c>
      <c r="E4" s="26" t="s">
        <v>307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COUNTIFS(L8:L451,"=0",A8:A451,"P")+COUNTIFS(L8:L451,"",A8:A451,"P")+SUM(Q8:Q451)</f>
      </c>
    </row>
    <row r="8" spans="1:13" ht="12.75">
      <c r="A8" t="s">
        <v>45</v>
      </c>
      <c r="C8" s="28" t="s">
        <v>625</v>
      </c>
      <c r="E8" s="30" t="s">
        <v>624</v>
      </c>
      <c r="J8" s="29">
        <f>0+J9+J154+J263+J292+J317+J338+J407+J432+J445+J450</f>
      </c>
      <c s="29">
        <f>0+K9+K154+K263+K292+K317+K338+K407+K432+K445+K450</f>
      </c>
      <c s="29">
        <f>0+L9+L154+L263+L292+L317+L338+L407+L432+L445+L450</f>
      </c>
      <c s="29">
        <f>0+M9+M154+M263+M292+M317+M338+M407+M432+M445+M450</f>
      </c>
    </row>
    <row r="9" spans="1:13" ht="12.75">
      <c r="A9" t="s">
        <v>47</v>
      </c>
      <c r="C9" s="31" t="s">
        <v>123</v>
      </c>
      <c r="E9" s="33" t="s">
        <v>545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</f>
      </c>
      <c s="32">
        <f>0+M10+M14+M18+M22+M26+M30+M34+M38+M42+M46+M50+M54+M58+M62+M66+M70+M74+M78+M82+M86+M90+M94+M98+M102+M106+M110+M114+M118+M122+M126+M130+M134+M138+M142+M146+M150</f>
      </c>
    </row>
    <row r="10" spans="1:16" ht="25.5">
      <c r="A10" t="s">
        <v>50</v>
      </c>
      <c s="34" t="s">
        <v>123</v>
      </c>
      <c s="34" t="s">
        <v>626</v>
      </c>
      <c s="35" t="s">
        <v>59</v>
      </c>
      <c s="6" t="s">
        <v>627</v>
      </c>
      <c s="36" t="s">
        <v>93</v>
      </c>
      <c s="37">
        <v>60</v>
      </c>
      <c s="36">
        <v>0.0003</v>
      </c>
      <c s="36">
        <f>ROUND(G10*H10,6)</f>
      </c>
      <c r="L10" s="38">
        <v>0</v>
      </c>
      <c s="32">
        <f>ROUND(ROUND(L10,2)*ROUND(G10,3),2)</f>
      </c>
      <c s="36" t="s">
        <v>314</v>
      </c>
      <c>
        <f>(M10*21)/100</f>
      </c>
      <c t="s">
        <v>28</v>
      </c>
    </row>
    <row r="11" spans="1:5" ht="12.75">
      <c r="A11" s="35" t="s">
        <v>56</v>
      </c>
      <c r="E11" s="39" t="s">
        <v>628</v>
      </c>
    </row>
    <row r="12" spans="1:5" ht="12.75">
      <c r="A12" s="35" t="s">
        <v>58</v>
      </c>
      <c r="E12" s="40" t="s">
        <v>629</v>
      </c>
    </row>
    <row r="13" spans="1:5" ht="12.75">
      <c r="A13" t="s">
        <v>60</v>
      </c>
      <c r="E13" s="39" t="s">
        <v>630</v>
      </c>
    </row>
    <row r="14" spans="1:16" ht="25.5">
      <c r="A14" t="s">
        <v>50</v>
      </c>
      <c s="34" t="s">
        <v>28</v>
      </c>
      <c s="34" t="s">
        <v>631</v>
      </c>
      <c s="35" t="s">
        <v>59</v>
      </c>
      <c s="6" t="s">
        <v>632</v>
      </c>
      <c s="36" t="s">
        <v>93</v>
      </c>
      <c s="37">
        <v>60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314</v>
      </c>
      <c>
        <f>(M14*21)/100</f>
      </c>
      <c t="s">
        <v>28</v>
      </c>
    </row>
    <row r="15" spans="1:5" ht="12.75">
      <c r="A15" s="35" t="s">
        <v>56</v>
      </c>
      <c r="E15" s="39" t="s">
        <v>633</v>
      </c>
    </row>
    <row r="16" spans="1:5" ht="12.75">
      <c r="A16" s="35" t="s">
        <v>58</v>
      </c>
      <c r="E16" s="40" t="s">
        <v>59</v>
      </c>
    </row>
    <row r="17" spans="1:5" ht="12.75">
      <c r="A17" t="s">
        <v>60</v>
      </c>
      <c r="E17" s="39" t="s">
        <v>59</v>
      </c>
    </row>
    <row r="18" spans="1:16" ht="25.5">
      <c r="A18" t="s">
        <v>50</v>
      </c>
      <c s="34" t="s">
        <v>26</v>
      </c>
      <c s="34" t="s">
        <v>634</v>
      </c>
      <c s="35" t="s">
        <v>59</v>
      </c>
      <c s="6" t="s">
        <v>635</v>
      </c>
      <c s="36" t="s">
        <v>84</v>
      </c>
      <c s="37">
        <v>1366.53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314</v>
      </c>
      <c>
        <f>(M18*21)/100</f>
      </c>
      <c t="s">
        <v>28</v>
      </c>
    </row>
    <row r="19" spans="1:5" ht="12.75">
      <c r="A19" s="35" t="s">
        <v>56</v>
      </c>
      <c r="E19" s="39" t="s">
        <v>636</v>
      </c>
    </row>
    <row r="20" spans="1:5" ht="12.75">
      <c r="A20" s="35" t="s">
        <v>58</v>
      </c>
      <c r="E20" s="40" t="s">
        <v>637</v>
      </c>
    </row>
    <row r="21" spans="1:5" ht="12.75">
      <c r="A21" t="s">
        <v>60</v>
      </c>
      <c r="E21" s="39" t="s">
        <v>638</v>
      </c>
    </row>
    <row r="22" spans="1:16" ht="25.5">
      <c r="A22" t="s">
        <v>50</v>
      </c>
      <c s="34" t="s">
        <v>160</v>
      </c>
      <c s="34" t="s">
        <v>639</v>
      </c>
      <c s="35" t="s">
        <v>59</v>
      </c>
      <c s="6" t="s">
        <v>640</v>
      </c>
      <c s="36" t="s">
        <v>84</v>
      </c>
      <c s="37">
        <v>14.211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314</v>
      </c>
      <c>
        <f>(M22*21)/100</f>
      </c>
      <c t="s">
        <v>28</v>
      </c>
    </row>
    <row r="23" spans="1:5" ht="12.75">
      <c r="A23" s="35" t="s">
        <v>56</v>
      </c>
      <c r="E23" s="39" t="s">
        <v>641</v>
      </c>
    </row>
    <row r="24" spans="1:5" ht="12.75">
      <c r="A24" s="35" t="s">
        <v>58</v>
      </c>
      <c r="E24" s="40" t="s">
        <v>642</v>
      </c>
    </row>
    <row r="25" spans="1:5" ht="12.75">
      <c r="A25" t="s">
        <v>60</v>
      </c>
      <c r="E25" s="39" t="s">
        <v>638</v>
      </c>
    </row>
    <row r="26" spans="1:16" ht="25.5">
      <c r="A26" t="s">
        <v>50</v>
      </c>
      <c s="34" t="s">
        <v>79</v>
      </c>
      <c s="34" t="s">
        <v>643</v>
      </c>
      <c s="35" t="s">
        <v>59</v>
      </c>
      <c s="6" t="s">
        <v>644</v>
      </c>
      <c s="36" t="s">
        <v>84</v>
      </c>
      <c s="37">
        <v>115.77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314</v>
      </c>
      <c>
        <f>(M26*21)/100</f>
      </c>
      <c t="s">
        <v>28</v>
      </c>
    </row>
    <row r="27" spans="1:5" ht="12.75">
      <c r="A27" s="35" t="s">
        <v>56</v>
      </c>
      <c r="E27" s="39" t="s">
        <v>645</v>
      </c>
    </row>
    <row r="28" spans="1:5" ht="12.75">
      <c r="A28" s="35" t="s">
        <v>58</v>
      </c>
      <c r="E28" s="40" t="s">
        <v>646</v>
      </c>
    </row>
    <row r="29" spans="1:5" ht="12.75">
      <c r="A29" t="s">
        <v>60</v>
      </c>
      <c r="E29" s="39" t="s">
        <v>647</v>
      </c>
    </row>
    <row r="30" spans="1:16" ht="25.5">
      <c r="A30" t="s">
        <v>50</v>
      </c>
      <c s="34" t="s">
        <v>27</v>
      </c>
      <c s="34" t="s">
        <v>648</v>
      </c>
      <c s="35" t="s">
        <v>59</v>
      </c>
      <c s="6" t="s">
        <v>649</v>
      </c>
      <c s="36" t="s">
        <v>84</v>
      </c>
      <c s="37">
        <v>155.36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314</v>
      </c>
      <c>
        <f>(M30*21)/100</f>
      </c>
      <c t="s">
        <v>28</v>
      </c>
    </row>
    <row r="31" spans="1:5" ht="12.75">
      <c r="A31" s="35" t="s">
        <v>56</v>
      </c>
      <c r="E31" s="39" t="s">
        <v>650</v>
      </c>
    </row>
    <row r="32" spans="1:5" ht="25.5">
      <c r="A32" s="35" t="s">
        <v>58</v>
      </c>
      <c r="E32" s="40" t="s">
        <v>651</v>
      </c>
    </row>
    <row r="33" spans="1:5" ht="12.75">
      <c r="A33" t="s">
        <v>60</v>
      </c>
      <c r="E33" s="39" t="s">
        <v>59</v>
      </c>
    </row>
    <row r="34" spans="1:16" ht="25.5">
      <c r="A34" t="s">
        <v>50</v>
      </c>
      <c s="34" t="s">
        <v>62</v>
      </c>
      <c s="34" t="s">
        <v>652</v>
      </c>
      <c s="35" t="s">
        <v>59</v>
      </c>
      <c s="6" t="s">
        <v>653</v>
      </c>
      <c s="36" t="s">
        <v>84</v>
      </c>
      <c s="37">
        <v>115.77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314</v>
      </c>
      <c>
        <f>(M34*21)/100</f>
      </c>
      <c t="s">
        <v>28</v>
      </c>
    </row>
    <row r="35" spans="1:5" ht="12.75">
      <c r="A35" s="35" t="s">
        <v>56</v>
      </c>
      <c r="E35" s="39" t="s">
        <v>654</v>
      </c>
    </row>
    <row r="36" spans="1:5" ht="12.75">
      <c r="A36" s="35" t="s">
        <v>58</v>
      </c>
      <c r="E36" s="40" t="s">
        <v>655</v>
      </c>
    </row>
    <row r="37" spans="1:5" ht="12.75">
      <c r="A37" t="s">
        <v>60</v>
      </c>
      <c r="E37" s="39" t="s">
        <v>656</v>
      </c>
    </row>
    <row r="38" spans="1:16" ht="25.5">
      <c r="A38" t="s">
        <v>50</v>
      </c>
      <c s="34" t="s">
        <v>81</v>
      </c>
      <c s="34" t="s">
        <v>657</v>
      </c>
      <c s="35" t="s">
        <v>59</v>
      </c>
      <c s="6" t="s">
        <v>658</v>
      </c>
      <c s="36" t="s">
        <v>84</v>
      </c>
      <c s="37">
        <v>25.2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314</v>
      </c>
      <c>
        <f>(M38*21)/100</f>
      </c>
      <c t="s">
        <v>28</v>
      </c>
    </row>
    <row r="39" spans="1:5" ht="12.75">
      <c r="A39" s="35" t="s">
        <v>56</v>
      </c>
      <c r="E39" s="39" t="s">
        <v>659</v>
      </c>
    </row>
    <row r="40" spans="1:5" ht="12.75">
      <c r="A40" s="35" t="s">
        <v>58</v>
      </c>
      <c r="E40" s="40" t="s">
        <v>660</v>
      </c>
    </row>
    <row r="41" spans="1:5" ht="12.75">
      <c r="A41" t="s">
        <v>60</v>
      </c>
      <c r="E41" s="39" t="s">
        <v>661</v>
      </c>
    </row>
    <row r="42" spans="1:16" ht="25.5">
      <c r="A42" t="s">
        <v>50</v>
      </c>
      <c s="34" t="s">
        <v>87</v>
      </c>
      <c s="34" t="s">
        <v>546</v>
      </c>
      <c s="35" t="s">
        <v>59</v>
      </c>
      <c s="6" t="s">
        <v>547</v>
      </c>
      <c s="36" t="s">
        <v>84</v>
      </c>
      <c s="37">
        <v>4.33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314</v>
      </c>
      <c>
        <f>(M42*21)/100</f>
      </c>
      <c t="s">
        <v>28</v>
      </c>
    </row>
    <row r="43" spans="1:5" ht="12.75">
      <c r="A43" s="35" t="s">
        <v>56</v>
      </c>
      <c r="E43" s="39" t="s">
        <v>548</v>
      </c>
    </row>
    <row r="44" spans="1:5" ht="25.5">
      <c r="A44" s="35" t="s">
        <v>58</v>
      </c>
      <c r="E44" s="40" t="s">
        <v>662</v>
      </c>
    </row>
    <row r="45" spans="1:5" ht="12.75">
      <c r="A45" t="s">
        <v>60</v>
      </c>
      <c r="E45" s="39" t="s">
        <v>59</v>
      </c>
    </row>
    <row r="46" spans="1:16" ht="25.5">
      <c r="A46" t="s">
        <v>50</v>
      </c>
      <c s="34" t="s">
        <v>67</v>
      </c>
      <c s="34" t="s">
        <v>663</v>
      </c>
      <c s="35" t="s">
        <v>59</v>
      </c>
      <c s="6" t="s">
        <v>664</v>
      </c>
      <c s="36" t="s">
        <v>93</v>
      </c>
      <c s="37">
        <v>19</v>
      </c>
      <c s="36">
        <v>0.15478</v>
      </c>
      <c s="36">
        <f>ROUND(G46*H46,6)</f>
      </c>
      <c r="L46" s="38">
        <v>0</v>
      </c>
      <c s="32">
        <f>ROUND(ROUND(L46,2)*ROUND(G46,3),2)</f>
      </c>
      <c s="36" t="s">
        <v>314</v>
      </c>
      <c>
        <f>(M46*21)/100</f>
      </c>
      <c t="s">
        <v>28</v>
      </c>
    </row>
    <row r="47" spans="1:5" ht="12.75">
      <c r="A47" s="35" t="s">
        <v>56</v>
      </c>
      <c r="E47" s="39" t="s">
        <v>665</v>
      </c>
    </row>
    <row r="48" spans="1:5" ht="12.75">
      <c r="A48" s="35" t="s">
        <v>58</v>
      </c>
      <c r="E48" s="40" t="s">
        <v>666</v>
      </c>
    </row>
    <row r="49" spans="1:5" ht="12.75">
      <c r="A49" t="s">
        <v>60</v>
      </c>
      <c r="E49" s="39" t="s">
        <v>667</v>
      </c>
    </row>
    <row r="50" spans="1:16" ht="25.5">
      <c r="A50" t="s">
        <v>50</v>
      </c>
      <c s="34" t="s">
        <v>90</v>
      </c>
      <c s="34" t="s">
        <v>668</v>
      </c>
      <c s="35" t="s">
        <v>59</v>
      </c>
      <c s="6" t="s">
        <v>669</v>
      </c>
      <c s="36" t="s">
        <v>93</v>
      </c>
      <c s="37">
        <v>650</v>
      </c>
      <c s="36">
        <v>0.03363</v>
      </c>
      <c s="36">
        <f>ROUND(G50*H50,6)</f>
      </c>
      <c r="L50" s="38">
        <v>0</v>
      </c>
      <c s="32">
        <f>ROUND(ROUND(L50,2)*ROUND(G50,3),2)</f>
      </c>
      <c s="36" t="s">
        <v>314</v>
      </c>
      <c>
        <f>(M50*21)/100</f>
      </c>
      <c t="s">
        <v>28</v>
      </c>
    </row>
    <row r="51" spans="1:5" ht="12.75">
      <c r="A51" s="35" t="s">
        <v>56</v>
      </c>
      <c r="E51" s="39" t="s">
        <v>670</v>
      </c>
    </row>
    <row r="52" spans="1:5" ht="25.5">
      <c r="A52" s="35" t="s">
        <v>58</v>
      </c>
      <c r="E52" s="40" t="s">
        <v>671</v>
      </c>
    </row>
    <row r="53" spans="1:5" ht="12.75">
      <c r="A53" t="s">
        <v>60</v>
      </c>
      <c r="E53" s="39" t="s">
        <v>59</v>
      </c>
    </row>
    <row r="54" spans="1:16" ht="25.5">
      <c r="A54" t="s">
        <v>50</v>
      </c>
      <c s="34" t="s">
        <v>95</v>
      </c>
      <c s="34" t="s">
        <v>672</v>
      </c>
      <c s="35" t="s">
        <v>59</v>
      </c>
      <c s="6" t="s">
        <v>673</v>
      </c>
      <c s="36" t="s">
        <v>98</v>
      </c>
      <c s="37">
        <v>38</v>
      </c>
      <c s="36">
        <v>0.11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28</v>
      </c>
    </row>
    <row r="55" spans="1:5" ht="12.75">
      <c r="A55" s="35" t="s">
        <v>56</v>
      </c>
      <c r="E55" s="39" t="s">
        <v>59</v>
      </c>
    </row>
    <row r="56" spans="1:5" ht="12.75">
      <c r="A56" s="35" t="s">
        <v>58</v>
      </c>
      <c r="E56" s="40" t="s">
        <v>283</v>
      </c>
    </row>
    <row r="57" spans="1:5" ht="12.75">
      <c r="A57" t="s">
        <v>60</v>
      </c>
      <c r="E57" s="39" t="s">
        <v>59</v>
      </c>
    </row>
    <row r="58" spans="1:16" ht="25.5">
      <c r="A58" t="s">
        <v>50</v>
      </c>
      <c s="34" t="s">
        <v>101</v>
      </c>
      <c s="34" t="s">
        <v>674</v>
      </c>
      <c s="35" t="s">
        <v>59</v>
      </c>
      <c s="6" t="s">
        <v>675</v>
      </c>
      <c s="36" t="s">
        <v>98</v>
      </c>
      <c s="37">
        <v>45</v>
      </c>
      <c s="36">
        <v>0.06</v>
      </c>
      <c s="36">
        <f>ROUND(G58*H58,6)</f>
      </c>
      <c r="L58" s="38">
        <v>0</v>
      </c>
      <c s="32">
        <f>ROUND(ROUND(L58,2)*ROUND(G58,3),2)</f>
      </c>
      <c s="36" t="s">
        <v>55</v>
      </c>
      <c>
        <f>(M58*21)/100</f>
      </c>
      <c t="s">
        <v>28</v>
      </c>
    </row>
    <row r="59" spans="1:5" ht="12.75">
      <c r="A59" s="35" t="s">
        <v>56</v>
      </c>
      <c r="E59" s="39" t="s">
        <v>59</v>
      </c>
    </row>
    <row r="60" spans="1:5" ht="12.75">
      <c r="A60" s="35" t="s">
        <v>58</v>
      </c>
      <c r="E60" s="40" t="s">
        <v>496</v>
      </c>
    </row>
    <row r="61" spans="1:5" ht="12.75">
      <c r="A61" t="s">
        <v>60</v>
      </c>
      <c r="E61" s="39" t="s">
        <v>59</v>
      </c>
    </row>
    <row r="62" spans="1:16" ht="12.75">
      <c r="A62" t="s">
        <v>50</v>
      </c>
      <c s="34" t="s">
        <v>106</v>
      </c>
      <c s="34" t="s">
        <v>676</v>
      </c>
      <c s="35" t="s">
        <v>59</v>
      </c>
      <c s="6" t="s">
        <v>677</v>
      </c>
      <c s="36" t="s">
        <v>98</v>
      </c>
      <c s="37">
        <v>34</v>
      </c>
      <c s="36">
        <v>0.00369</v>
      </c>
      <c s="36">
        <f>ROUND(G62*H62,6)</f>
      </c>
      <c r="L62" s="38">
        <v>0</v>
      </c>
      <c s="32">
        <f>ROUND(ROUND(L62,2)*ROUND(G62,3),2)</f>
      </c>
      <c s="36" t="s">
        <v>314</v>
      </c>
      <c>
        <f>(M62*21)/100</f>
      </c>
      <c t="s">
        <v>28</v>
      </c>
    </row>
    <row r="63" spans="1:5" ht="12.75">
      <c r="A63" s="35" t="s">
        <v>56</v>
      </c>
      <c r="E63" s="39" t="s">
        <v>678</v>
      </c>
    </row>
    <row r="64" spans="1:5" ht="12.75">
      <c r="A64" s="35" t="s">
        <v>58</v>
      </c>
      <c r="E64" s="40" t="s">
        <v>679</v>
      </c>
    </row>
    <row r="65" spans="1:5" ht="12.75">
      <c r="A65" t="s">
        <v>60</v>
      </c>
      <c r="E65" s="39" t="s">
        <v>680</v>
      </c>
    </row>
    <row r="66" spans="1:16" ht="12.75">
      <c r="A66" t="s">
        <v>50</v>
      </c>
      <c s="34" t="s">
        <v>110</v>
      </c>
      <c s="34" t="s">
        <v>681</v>
      </c>
      <c s="35" t="s">
        <v>59</v>
      </c>
      <c s="6" t="s">
        <v>677</v>
      </c>
      <c s="36" t="s">
        <v>98</v>
      </c>
      <c s="37">
        <v>4</v>
      </c>
      <c s="36">
        <v>0.00369</v>
      </c>
      <c s="36">
        <f>ROUND(G66*H66,6)</f>
      </c>
      <c r="L66" s="38">
        <v>0</v>
      </c>
      <c s="32">
        <f>ROUND(ROUND(L66,2)*ROUND(G66,3),2)</f>
      </c>
      <c s="36" t="s">
        <v>314</v>
      </c>
      <c>
        <f>(M66*21)/100</f>
      </c>
      <c t="s">
        <v>28</v>
      </c>
    </row>
    <row r="67" spans="1:5" ht="12.75">
      <c r="A67" s="35" t="s">
        <v>56</v>
      </c>
      <c r="E67" s="39" t="s">
        <v>59</v>
      </c>
    </row>
    <row r="68" spans="1:5" ht="12.75">
      <c r="A68" s="35" t="s">
        <v>58</v>
      </c>
      <c r="E68" s="40" t="s">
        <v>682</v>
      </c>
    </row>
    <row r="69" spans="1:5" ht="12.75">
      <c r="A69" t="s">
        <v>60</v>
      </c>
      <c r="E69" s="39" t="s">
        <v>683</v>
      </c>
    </row>
    <row r="70" spans="1:16" ht="25.5">
      <c r="A70" t="s">
        <v>50</v>
      </c>
      <c s="34" t="s">
        <v>114</v>
      </c>
      <c s="34" t="s">
        <v>684</v>
      </c>
      <c s="35" t="s">
        <v>59</v>
      </c>
      <c s="6" t="s">
        <v>685</v>
      </c>
      <c s="36" t="s">
        <v>98</v>
      </c>
      <c s="37">
        <v>24</v>
      </c>
      <c s="36">
        <v>0.01715</v>
      </c>
      <c s="36">
        <f>ROUND(G70*H70,6)</f>
      </c>
      <c r="L70" s="38">
        <v>0</v>
      </c>
      <c s="32">
        <f>ROUND(ROUND(L70,2)*ROUND(G70,3),2)</f>
      </c>
      <c s="36" t="s">
        <v>314</v>
      </c>
      <c>
        <f>(M70*21)/100</f>
      </c>
      <c t="s">
        <v>28</v>
      </c>
    </row>
    <row r="71" spans="1:5" ht="12.75">
      <c r="A71" s="35" t="s">
        <v>56</v>
      </c>
      <c r="E71" s="39" t="s">
        <v>686</v>
      </c>
    </row>
    <row r="72" spans="1:5" ht="12.75">
      <c r="A72" s="35" t="s">
        <v>58</v>
      </c>
      <c r="E72" s="40" t="s">
        <v>687</v>
      </c>
    </row>
    <row r="73" spans="1:5" ht="12.75">
      <c r="A73" t="s">
        <v>60</v>
      </c>
      <c r="E73" s="39" t="s">
        <v>688</v>
      </c>
    </row>
    <row r="74" spans="1:16" ht="25.5">
      <c r="A74" t="s">
        <v>50</v>
      </c>
      <c s="34" t="s">
        <v>138</v>
      </c>
      <c s="34" t="s">
        <v>689</v>
      </c>
      <c s="35" t="s">
        <v>59</v>
      </c>
      <c s="6" t="s">
        <v>690</v>
      </c>
      <c s="36" t="s">
        <v>98</v>
      </c>
      <c s="37">
        <v>80</v>
      </c>
      <c s="36">
        <v>0.03423</v>
      </c>
      <c s="36">
        <f>ROUND(G74*H74,6)</f>
      </c>
      <c r="L74" s="38">
        <v>0</v>
      </c>
      <c s="32">
        <f>ROUND(ROUND(L74,2)*ROUND(G74,3),2)</f>
      </c>
      <c s="36" t="s">
        <v>314</v>
      </c>
      <c>
        <f>(M74*21)/100</f>
      </c>
      <c t="s">
        <v>28</v>
      </c>
    </row>
    <row r="75" spans="1:5" ht="12.75">
      <c r="A75" s="35" t="s">
        <v>56</v>
      </c>
      <c r="E75" s="39" t="s">
        <v>691</v>
      </c>
    </row>
    <row r="76" spans="1:5" ht="25.5">
      <c r="A76" s="35" t="s">
        <v>58</v>
      </c>
      <c r="E76" s="40" t="s">
        <v>692</v>
      </c>
    </row>
    <row r="77" spans="1:5" ht="12.75">
      <c r="A77" t="s">
        <v>60</v>
      </c>
      <c r="E77" s="39" t="s">
        <v>693</v>
      </c>
    </row>
    <row r="78" spans="1:16" ht="12.75">
      <c r="A78" t="s">
        <v>50</v>
      </c>
      <c s="34" t="s">
        <v>118</v>
      </c>
      <c s="34" t="s">
        <v>694</v>
      </c>
      <c s="35" t="s">
        <v>59</v>
      </c>
      <c s="6" t="s">
        <v>695</v>
      </c>
      <c s="36" t="s">
        <v>98</v>
      </c>
      <c s="37">
        <v>45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55</v>
      </c>
      <c>
        <f>(M78*21)/100</f>
      </c>
      <c t="s">
        <v>28</v>
      </c>
    </row>
    <row r="79" spans="1:5" ht="12.75">
      <c r="A79" s="35" t="s">
        <v>56</v>
      </c>
      <c r="E79" s="39" t="s">
        <v>59</v>
      </c>
    </row>
    <row r="80" spans="1:5" ht="12.75">
      <c r="A80" s="35" t="s">
        <v>58</v>
      </c>
      <c r="E80" s="40" t="s">
        <v>696</v>
      </c>
    </row>
    <row r="81" spans="1:5" ht="12.75">
      <c r="A81" t="s">
        <v>60</v>
      </c>
      <c r="E81" s="39" t="s">
        <v>697</v>
      </c>
    </row>
    <row r="82" spans="1:16" ht="25.5">
      <c r="A82" t="s">
        <v>50</v>
      </c>
      <c s="34" t="s">
        <v>73</v>
      </c>
      <c s="34" t="s">
        <v>698</v>
      </c>
      <c s="35" t="s">
        <v>59</v>
      </c>
      <c s="6" t="s">
        <v>699</v>
      </c>
      <c s="36" t="s">
        <v>93</v>
      </c>
      <c s="37">
        <v>315</v>
      </c>
      <c s="36">
        <v>0.00168</v>
      </c>
      <c s="36">
        <f>ROUND(G82*H82,6)</f>
      </c>
      <c r="L82" s="38">
        <v>0</v>
      </c>
      <c s="32">
        <f>ROUND(ROUND(L82,2)*ROUND(G82,3),2)</f>
      </c>
      <c s="36" t="s">
        <v>314</v>
      </c>
      <c>
        <f>(M82*21)/100</f>
      </c>
      <c t="s">
        <v>28</v>
      </c>
    </row>
    <row r="83" spans="1:5" ht="12.75">
      <c r="A83" s="35" t="s">
        <v>56</v>
      </c>
      <c r="E83" s="39" t="s">
        <v>700</v>
      </c>
    </row>
    <row r="84" spans="1:5" ht="12.75">
      <c r="A84" s="35" t="s">
        <v>58</v>
      </c>
      <c r="E84" s="40" t="s">
        <v>701</v>
      </c>
    </row>
    <row r="85" spans="1:5" ht="12.75">
      <c r="A85" t="s">
        <v>60</v>
      </c>
      <c r="E85" s="39" t="s">
        <v>702</v>
      </c>
    </row>
    <row r="86" spans="1:16" ht="25.5">
      <c r="A86" t="s">
        <v>50</v>
      </c>
      <c s="34" t="s">
        <v>211</v>
      </c>
      <c s="34" t="s">
        <v>703</v>
      </c>
      <c s="35" t="s">
        <v>59</v>
      </c>
      <c s="6" t="s">
        <v>704</v>
      </c>
      <c s="36" t="s">
        <v>98</v>
      </c>
      <c s="37">
        <v>21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55</v>
      </c>
      <c>
        <f>(M86*21)/100</f>
      </c>
      <c t="s">
        <v>28</v>
      </c>
    </row>
    <row r="87" spans="1:5" ht="12.75">
      <c r="A87" s="35" t="s">
        <v>56</v>
      </c>
      <c r="E87" s="39" t="s">
        <v>59</v>
      </c>
    </row>
    <row r="88" spans="1:5" ht="12.75">
      <c r="A88" s="35" t="s">
        <v>58</v>
      </c>
      <c r="E88" s="40" t="s">
        <v>705</v>
      </c>
    </row>
    <row r="89" spans="1:5" ht="12.75">
      <c r="A89" t="s">
        <v>60</v>
      </c>
      <c r="E89" s="39" t="s">
        <v>59</v>
      </c>
    </row>
    <row r="90" spans="1:16" ht="25.5">
      <c r="A90" t="s">
        <v>50</v>
      </c>
      <c s="34" t="s">
        <v>216</v>
      </c>
      <c s="34" t="s">
        <v>706</v>
      </c>
      <c s="35" t="s">
        <v>59</v>
      </c>
      <c s="6" t="s">
        <v>707</v>
      </c>
      <c s="36" t="s">
        <v>98</v>
      </c>
      <c s="37">
        <v>21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55</v>
      </c>
      <c>
        <f>(M90*21)/100</f>
      </c>
      <c t="s">
        <v>28</v>
      </c>
    </row>
    <row r="91" spans="1:5" ht="12.75">
      <c r="A91" s="35" t="s">
        <v>56</v>
      </c>
      <c r="E91" s="39" t="s">
        <v>59</v>
      </c>
    </row>
    <row r="92" spans="1:5" ht="12.75">
      <c r="A92" s="35" t="s">
        <v>58</v>
      </c>
      <c r="E92" s="40" t="s">
        <v>59</v>
      </c>
    </row>
    <row r="93" spans="1:5" ht="12.75">
      <c r="A93" t="s">
        <v>60</v>
      </c>
      <c r="E93" s="39" t="s">
        <v>59</v>
      </c>
    </row>
    <row r="94" spans="1:16" ht="12.75">
      <c r="A94" t="s">
        <v>50</v>
      </c>
      <c s="34" t="s">
        <v>219</v>
      </c>
      <c s="34" t="s">
        <v>708</v>
      </c>
      <c s="35" t="s">
        <v>59</v>
      </c>
      <c s="6" t="s">
        <v>709</v>
      </c>
      <c s="36" t="s">
        <v>98</v>
      </c>
      <c s="37">
        <v>21</v>
      </c>
      <c s="36">
        <v>0.00192</v>
      </c>
      <c s="36">
        <f>ROUND(G94*H94,6)</f>
      </c>
      <c r="L94" s="38">
        <v>0</v>
      </c>
      <c s="32">
        <f>ROUND(ROUND(L94,2)*ROUND(G94,3),2)</f>
      </c>
      <c s="36" t="s">
        <v>314</v>
      </c>
      <c>
        <f>(M94*21)/100</f>
      </c>
      <c t="s">
        <v>28</v>
      </c>
    </row>
    <row r="95" spans="1:5" ht="12.75">
      <c r="A95" s="35" t="s">
        <v>56</v>
      </c>
      <c r="E95" s="39" t="s">
        <v>710</v>
      </c>
    </row>
    <row r="96" spans="1:5" ht="12.75">
      <c r="A96" s="35" t="s">
        <v>58</v>
      </c>
      <c r="E96" s="40" t="s">
        <v>711</v>
      </c>
    </row>
    <row r="97" spans="1:5" ht="12.75">
      <c r="A97" t="s">
        <v>60</v>
      </c>
      <c r="E97" s="39" t="s">
        <v>59</v>
      </c>
    </row>
    <row r="98" spans="1:16" ht="25.5">
      <c r="A98" t="s">
        <v>50</v>
      </c>
      <c s="34" t="s">
        <v>223</v>
      </c>
      <c s="34" t="s">
        <v>712</v>
      </c>
      <c s="35" t="s">
        <v>59</v>
      </c>
      <c s="6" t="s">
        <v>713</v>
      </c>
      <c s="36" t="s">
        <v>98</v>
      </c>
      <c s="37">
        <v>861.581</v>
      </c>
      <c s="36">
        <v>0.0363</v>
      </c>
      <c s="36">
        <f>ROUND(G98*H98,6)</f>
      </c>
      <c r="L98" s="38">
        <v>0</v>
      </c>
      <c s="32">
        <f>ROUND(ROUND(L98,2)*ROUND(G98,3),2)</f>
      </c>
      <c s="36" t="s">
        <v>314</v>
      </c>
      <c>
        <f>(M98*21)/100</f>
      </c>
      <c t="s">
        <v>28</v>
      </c>
    </row>
    <row r="99" spans="1:5" ht="12.75">
      <c r="A99" s="35" t="s">
        <v>56</v>
      </c>
      <c r="E99" s="39" t="s">
        <v>714</v>
      </c>
    </row>
    <row r="100" spans="1:5" ht="12.75">
      <c r="A100" s="35" t="s">
        <v>58</v>
      </c>
      <c r="E100" s="40" t="s">
        <v>715</v>
      </c>
    </row>
    <row r="101" spans="1:5" ht="12.75">
      <c r="A101" t="s">
        <v>60</v>
      </c>
      <c r="E101" s="39" t="s">
        <v>716</v>
      </c>
    </row>
    <row r="102" spans="1:16" ht="25.5">
      <c r="A102" t="s">
        <v>50</v>
      </c>
      <c s="34" t="s">
        <v>226</v>
      </c>
      <c s="34" t="s">
        <v>717</v>
      </c>
      <c s="35" t="s">
        <v>59</v>
      </c>
      <c s="6" t="s">
        <v>718</v>
      </c>
      <c s="36" t="s">
        <v>84</v>
      </c>
      <c s="37">
        <v>100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314</v>
      </c>
      <c>
        <f>(M102*21)/100</f>
      </c>
      <c t="s">
        <v>28</v>
      </c>
    </row>
    <row r="103" spans="1:5" ht="12.75">
      <c r="A103" s="35" t="s">
        <v>56</v>
      </c>
      <c r="E103" s="39" t="s">
        <v>719</v>
      </c>
    </row>
    <row r="104" spans="1:5" ht="12.75">
      <c r="A104" s="35" t="s">
        <v>58</v>
      </c>
      <c r="E104" s="40" t="s">
        <v>720</v>
      </c>
    </row>
    <row r="105" spans="1:5" ht="12.75">
      <c r="A105" t="s">
        <v>60</v>
      </c>
      <c r="E105" s="39" t="s">
        <v>59</v>
      </c>
    </row>
    <row r="106" spans="1:16" ht="25.5">
      <c r="A106" t="s">
        <v>50</v>
      </c>
      <c s="34" t="s">
        <v>230</v>
      </c>
      <c s="34" t="s">
        <v>721</v>
      </c>
      <c s="35" t="s">
        <v>59</v>
      </c>
      <c s="6" t="s">
        <v>718</v>
      </c>
      <c s="36" t="s">
        <v>84</v>
      </c>
      <c s="37">
        <v>391.92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314</v>
      </c>
      <c>
        <f>(M106*21)/100</f>
      </c>
      <c t="s">
        <v>28</v>
      </c>
    </row>
    <row r="107" spans="1:5" ht="12.75">
      <c r="A107" s="35" t="s">
        <v>56</v>
      </c>
      <c r="E107" s="39" t="s">
        <v>722</v>
      </c>
    </row>
    <row r="108" spans="1:5" ht="25.5">
      <c r="A108" s="35" t="s">
        <v>58</v>
      </c>
      <c r="E108" s="40" t="s">
        <v>723</v>
      </c>
    </row>
    <row r="109" spans="1:5" ht="12.75">
      <c r="A109" t="s">
        <v>60</v>
      </c>
      <c r="E109" s="39" t="s">
        <v>59</v>
      </c>
    </row>
    <row r="110" spans="1:16" ht="25.5">
      <c r="A110" t="s">
        <v>50</v>
      </c>
      <c s="34" t="s">
        <v>233</v>
      </c>
      <c s="34" t="s">
        <v>724</v>
      </c>
      <c s="35" t="s">
        <v>59</v>
      </c>
      <c s="6" t="s">
        <v>725</v>
      </c>
      <c s="36" t="s">
        <v>84</v>
      </c>
      <c s="37">
        <v>100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314</v>
      </c>
      <c>
        <f>(M110*21)/100</f>
      </c>
      <c t="s">
        <v>28</v>
      </c>
    </row>
    <row r="111" spans="1:5" ht="12.75">
      <c r="A111" s="35" t="s">
        <v>56</v>
      </c>
      <c r="E111" s="39" t="s">
        <v>726</v>
      </c>
    </row>
    <row r="112" spans="1:5" ht="12.75">
      <c r="A112" s="35" t="s">
        <v>58</v>
      </c>
      <c r="E112" s="40" t="s">
        <v>727</v>
      </c>
    </row>
    <row r="113" spans="1:5" ht="12.75">
      <c r="A113" t="s">
        <v>60</v>
      </c>
      <c r="E113" s="39" t="s">
        <v>59</v>
      </c>
    </row>
    <row r="114" spans="1:16" ht="25.5">
      <c r="A114" t="s">
        <v>50</v>
      </c>
      <c s="34" t="s">
        <v>236</v>
      </c>
      <c s="34" t="s">
        <v>728</v>
      </c>
      <c s="35" t="s">
        <v>59</v>
      </c>
      <c s="6" t="s">
        <v>729</v>
      </c>
      <c s="36" t="s">
        <v>84</v>
      </c>
      <c s="37">
        <v>195.96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314</v>
      </c>
      <c>
        <f>(M114*21)/100</f>
      </c>
      <c t="s">
        <v>28</v>
      </c>
    </row>
    <row r="115" spans="1:5" ht="12.75">
      <c r="A115" s="35" t="s">
        <v>56</v>
      </c>
      <c r="E115" s="39" t="s">
        <v>730</v>
      </c>
    </row>
    <row r="116" spans="1:5" ht="12.75">
      <c r="A116" s="35" t="s">
        <v>58</v>
      </c>
      <c r="E116" s="40" t="s">
        <v>731</v>
      </c>
    </row>
    <row r="117" spans="1:5" ht="12.75">
      <c r="A117" t="s">
        <v>60</v>
      </c>
      <c r="E117" s="39" t="s">
        <v>732</v>
      </c>
    </row>
    <row r="118" spans="1:16" ht="25.5">
      <c r="A118" t="s">
        <v>50</v>
      </c>
      <c s="34" t="s">
        <v>242</v>
      </c>
      <c s="34" t="s">
        <v>733</v>
      </c>
      <c s="35" t="s">
        <v>59</v>
      </c>
      <c s="6" t="s">
        <v>734</v>
      </c>
      <c s="36" t="s">
        <v>84</v>
      </c>
      <c s="37">
        <v>126.3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314</v>
      </c>
      <c>
        <f>(M118*21)/100</f>
      </c>
      <c t="s">
        <v>28</v>
      </c>
    </row>
    <row r="119" spans="1:5" ht="12.75">
      <c r="A119" s="35" t="s">
        <v>56</v>
      </c>
      <c r="E119" s="39" t="s">
        <v>735</v>
      </c>
    </row>
    <row r="120" spans="1:5" ht="12.75">
      <c r="A120" s="35" t="s">
        <v>58</v>
      </c>
      <c r="E120" s="40" t="s">
        <v>736</v>
      </c>
    </row>
    <row r="121" spans="1:5" ht="12.75">
      <c r="A121" t="s">
        <v>60</v>
      </c>
      <c r="E121" s="39" t="s">
        <v>638</v>
      </c>
    </row>
    <row r="122" spans="1:16" ht="25.5">
      <c r="A122" t="s">
        <v>50</v>
      </c>
      <c s="34" t="s">
        <v>249</v>
      </c>
      <c s="34" t="s">
        <v>737</v>
      </c>
      <c s="35" t="s">
        <v>59</v>
      </c>
      <c s="6" t="s">
        <v>738</v>
      </c>
      <c s="36" t="s">
        <v>84</v>
      </c>
      <c s="37">
        <v>18.9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314</v>
      </c>
      <c>
        <f>(M122*21)/100</f>
      </c>
      <c t="s">
        <v>28</v>
      </c>
    </row>
    <row r="123" spans="1:5" ht="12.75">
      <c r="A123" s="35" t="s">
        <v>56</v>
      </c>
      <c r="E123" s="39" t="s">
        <v>739</v>
      </c>
    </row>
    <row r="124" spans="1:5" ht="12.75">
      <c r="A124" s="35" t="s">
        <v>58</v>
      </c>
      <c r="E124" s="40" t="s">
        <v>740</v>
      </c>
    </row>
    <row r="125" spans="1:5" ht="12.75">
      <c r="A125" t="s">
        <v>60</v>
      </c>
      <c r="E125" s="39" t="s">
        <v>638</v>
      </c>
    </row>
    <row r="126" spans="1:16" ht="25.5">
      <c r="A126" t="s">
        <v>50</v>
      </c>
      <c s="34" t="s">
        <v>253</v>
      </c>
      <c s="34" t="s">
        <v>741</v>
      </c>
      <c s="35" t="s">
        <v>59</v>
      </c>
      <c s="6" t="s">
        <v>742</v>
      </c>
      <c s="36" t="s">
        <v>173</v>
      </c>
      <c s="37">
        <v>680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55</v>
      </c>
      <c>
        <f>(M126*21)/100</f>
      </c>
      <c t="s">
        <v>28</v>
      </c>
    </row>
    <row r="127" spans="1:5" ht="12.75">
      <c r="A127" s="35" t="s">
        <v>56</v>
      </c>
      <c r="E127" s="39" t="s">
        <v>59</v>
      </c>
    </row>
    <row r="128" spans="1:5" ht="12.75">
      <c r="A128" s="35" t="s">
        <v>58</v>
      </c>
      <c r="E128" s="40" t="s">
        <v>59</v>
      </c>
    </row>
    <row r="129" spans="1:5" ht="12.75">
      <c r="A129" t="s">
        <v>60</v>
      </c>
      <c r="E129" s="39" t="s">
        <v>59</v>
      </c>
    </row>
    <row r="130" spans="1:16" ht="25.5">
      <c r="A130" t="s">
        <v>50</v>
      </c>
      <c s="34" t="s">
        <v>257</v>
      </c>
      <c s="34" t="s">
        <v>366</v>
      </c>
      <c s="35" t="s">
        <v>367</v>
      </c>
      <c s="6" t="s">
        <v>368</v>
      </c>
      <c s="36" t="s">
        <v>54</v>
      </c>
      <c s="37">
        <v>2694.386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55</v>
      </c>
      <c>
        <f>(M130*21)/100</f>
      </c>
      <c t="s">
        <v>28</v>
      </c>
    </row>
    <row r="131" spans="1:5" ht="12.75">
      <c r="A131" s="35" t="s">
        <v>56</v>
      </c>
      <c r="E131" s="39" t="s">
        <v>59</v>
      </c>
    </row>
    <row r="132" spans="1:5" ht="12.75">
      <c r="A132" s="35" t="s">
        <v>58</v>
      </c>
      <c r="E132" s="40" t="s">
        <v>743</v>
      </c>
    </row>
    <row r="133" spans="1:5" ht="25.5">
      <c r="A133" t="s">
        <v>60</v>
      </c>
      <c r="E133" s="39" t="s">
        <v>744</v>
      </c>
    </row>
    <row r="134" spans="1:16" ht="25.5">
      <c r="A134" t="s">
        <v>50</v>
      </c>
      <c s="34" t="s">
        <v>260</v>
      </c>
      <c s="34" t="s">
        <v>745</v>
      </c>
      <c s="35" t="s">
        <v>59</v>
      </c>
      <c s="6" t="s">
        <v>746</v>
      </c>
      <c s="36" t="s">
        <v>84</v>
      </c>
      <c s="37">
        <v>1.83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314</v>
      </c>
      <c>
        <f>(M134*21)/100</f>
      </c>
      <c t="s">
        <v>28</v>
      </c>
    </row>
    <row r="135" spans="1:5" ht="12.75">
      <c r="A135" s="35" t="s">
        <v>56</v>
      </c>
      <c r="E135" s="39" t="s">
        <v>747</v>
      </c>
    </row>
    <row r="136" spans="1:5" ht="12.75">
      <c r="A136" s="35" t="s">
        <v>58</v>
      </c>
      <c r="E136" s="40" t="s">
        <v>748</v>
      </c>
    </row>
    <row r="137" spans="1:5" ht="12.75">
      <c r="A137" t="s">
        <v>60</v>
      </c>
      <c r="E137" s="39" t="s">
        <v>59</v>
      </c>
    </row>
    <row r="138" spans="1:16" ht="25.5">
      <c r="A138" t="s">
        <v>50</v>
      </c>
      <c s="34" t="s">
        <v>264</v>
      </c>
      <c s="34" t="s">
        <v>749</v>
      </c>
      <c s="35" t="s">
        <v>59</v>
      </c>
      <c s="6" t="s">
        <v>750</v>
      </c>
      <c s="36" t="s">
        <v>84</v>
      </c>
      <c s="37">
        <v>92.76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314</v>
      </c>
      <c>
        <f>(M138*21)/100</f>
      </c>
      <c t="s">
        <v>28</v>
      </c>
    </row>
    <row r="139" spans="1:5" ht="12.75">
      <c r="A139" s="35" t="s">
        <v>56</v>
      </c>
      <c r="E139" s="39" t="s">
        <v>751</v>
      </c>
    </row>
    <row r="140" spans="1:5" ht="38.25">
      <c r="A140" s="35" t="s">
        <v>58</v>
      </c>
      <c r="E140" s="40" t="s">
        <v>752</v>
      </c>
    </row>
    <row r="141" spans="1:5" ht="12.75">
      <c r="A141" t="s">
        <v>60</v>
      </c>
      <c r="E141" s="39" t="s">
        <v>59</v>
      </c>
    </row>
    <row r="142" spans="1:16" ht="12.75">
      <c r="A142" t="s">
        <v>50</v>
      </c>
      <c s="34" t="s">
        <v>269</v>
      </c>
      <c s="34" t="s">
        <v>753</v>
      </c>
      <c s="35" t="s">
        <v>59</v>
      </c>
      <c s="6" t="s">
        <v>754</v>
      </c>
      <c s="36" t="s">
        <v>54</v>
      </c>
      <c s="37">
        <v>75.6</v>
      </c>
      <c s="36">
        <v>1</v>
      </c>
      <c s="36">
        <f>ROUND(G142*H142,6)</f>
      </c>
      <c r="L142" s="38">
        <v>0</v>
      </c>
      <c s="32">
        <f>ROUND(ROUND(L142,2)*ROUND(G142,3),2)</f>
      </c>
      <c s="36" t="s">
        <v>314</v>
      </c>
      <c>
        <f>(M142*21)/100</f>
      </c>
      <c t="s">
        <v>28</v>
      </c>
    </row>
    <row r="143" spans="1:5" ht="12.75">
      <c r="A143" s="35" t="s">
        <v>56</v>
      </c>
      <c r="E143" s="39" t="s">
        <v>59</v>
      </c>
    </row>
    <row r="144" spans="1:5" ht="12.75">
      <c r="A144" s="35" t="s">
        <v>58</v>
      </c>
      <c r="E144" s="40" t="s">
        <v>755</v>
      </c>
    </row>
    <row r="145" spans="1:5" ht="12.75">
      <c r="A145" t="s">
        <v>60</v>
      </c>
      <c r="E145" s="39" t="s">
        <v>756</v>
      </c>
    </row>
    <row r="146" spans="1:16" ht="25.5">
      <c r="A146" t="s">
        <v>50</v>
      </c>
      <c s="34" t="s">
        <v>272</v>
      </c>
      <c s="34" t="s">
        <v>757</v>
      </c>
      <c s="35" t="s">
        <v>59</v>
      </c>
      <c s="6" t="s">
        <v>758</v>
      </c>
      <c s="36" t="s">
        <v>173</v>
      </c>
      <c s="37">
        <v>1716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55</v>
      </c>
      <c>
        <f>(M146*21)/100</f>
      </c>
      <c t="s">
        <v>28</v>
      </c>
    </row>
    <row r="147" spans="1:5" ht="12.75">
      <c r="A147" s="35" t="s">
        <v>56</v>
      </c>
      <c r="E147" s="39" t="s">
        <v>59</v>
      </c>
    </row>
    <row r="148" spans="1:5" ht="12.75">
      <c r="A148" s="35" t="s">
        <v>58</v>
      </c>
      <c r="E148" s="40" t="s">
        <v>759</v>
      </c>
    </row>
    <row r="149" spans="1:5" ht="12.75">
      <c r="A149" t="s">
        <v>60</v>
      </c>
      <c r="E149" s="39" t="s">
        <v>661</v>
      </c>
    </row>
    <row r="150" spans="1:16" ht="25.5">
      <c r="A150" t="s">
        <v>50</v>
      </c>
      <c s="34" t="s">
        <v>275</v>
      </c>
      <c s="34" t="s">
        <v>760</v>
      </c>
      <c s="35" t="s">
        <v>59</v>
      </c>
      <c s="6" t="s">
        <v>761</v>
      </c>
      <c s="36" t="s">
        <v>173</v>
      </c>
      <c s="37">
        <v>300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314</v>
      </c>
      <c>
        <f>(M150*21)/100</f>
      </c>
      <c t="s">
        <v>28</v>
      </c>
    </row>
    <row r="151" spans="1:5" ht="12.75">
      <c r="A151" s="35" t="s">
        <v>56</v>
      </c>
      <c r="E151" s="39" t="s">
        <v>762</v>
      </c>
    </row>
    <row r="152" spans="1:5" ht="12.75">
      <c r="A152" s="35" t="s">
        <v>58</v>
      </c>
      <c r="E152" s="40" t="s">
        <v>763</v>
      </c>
    </row>
    <row r="153" spans="1:5" ht="12.75">
      <c r="A153" t="s">
        <v>60</v>
      </c>
      <c r="E153" s="39" t="s">
        <v>661</v>
      </c>
    </row>
    <row r="154" spans="1:13" ht="12.75">
      <c r="A154" t="s">
        <v>47</v>
      </c>
      <c r="C154" s="31" t="s">
        <v>28</v>
      </c>
      <c r="E154" s="33" t="s">
        <v>558</v>
      </c>
      <c r="J154" s="32">
        <f>0</f>
      </c>
      <c s="32">
        <f>0</f>
      </c>
      <c s="32">
        <f>0+L155+L159+L163+L167+L171+L175+L179+L183+L187+L191+L195+L199+L203+L207+L211+L215+L219+L223+L227+L231+L235+L239+L243+L247+L251+L255+L259</f>
      </c>
      <c s="32">
        <f>0+M155+M159+M163+M167+M171+M175+M179+M183+M187+M191+M195+M199+M203+M207+M211+M215+M219+M223+M227+M231+M235+M239+M243+M247+M251+M255+M259</f>
      </c>
    </row>
    <row r="155" spans="1:16" ht="25.5">
      <c r="A155" t="s">
        <v>50</v>
      </c>
      <c s="34" t="s">
        <v>278</v>
      </c>
      <c s="34" t="s">
        <v>764</v>
      </c>
      <c s="35" t="s">
        <v>59</v>
      </c>
      <c s="6" t="s">
        <v>765</v>
      </c>
      <c s="36" t="s">
        <v>84</v>
      </c>
      <c s="37">
        <v>37.8</v>
      </c>
      <c s="36">
        <v>1.665</v>
      </c>
      <c s="36">
        <f>ROUND(G155*H155,6)</f>
      </c>
      <c r="L155" s="38">
        <v>0</v>
      </c>
      <c s="32">
        <f>ROUND(ROUND(L155,2)*ROUND(G155,3),2)</f>
      </c>
      <c s="36" t="s">
        <v>55</v>
      </c>
      <c>
        <f>(M155*21)/100</f>
      </c>
      <c t="s">
        <v>28</v>
      </c>
    </row>
    <row r="156" spans="1:5" ht="12.75">
      <c r="A156" s="35" t="s">
        <v>56</v>
      </c>
      <c r="E156" s="39" t="s">
        <v>59</v>
      </c>
    </row>
    <row r="157" spans="1:5" ht="25.5">
      <c r="A157" s="35" t="s">
        <v>58</v>
      </c>
      <c r="E157" s="40" t="s">
        <v>766</v>
      </c>
    </row>
    <row r="158" spans="1:5" ht="12.75">
      <c r="A158" t="s">
        <v>60</v>
      </c>
      <c r="E158" s="39" t="s">
        <v>767</v>
      </c>
    </row>
    <row r="159" spans="1:16" ht="25.5">
      <c r="A159" t="s">
        <v>50</v>
      </c>
      <c s="34" t="s">
        <v>283</v>
      </c>
      <c s="34" t="s">
        <v>768</v>
      </c>
      <c s="35" t="s">
        <v>59</v>
      </c>
      <c s="6" t="s">
        <v>769</v>
      </c>
      <c s="36" t="s">
        <v>173</v>
      </c>
      <c s="37">
        <v>571.2</v>
      </c>
      <c s="36">
        <v>0.00027</v>
      </c>
      <c s="36">
        <f>ROUND(G159*H159,6)</f>
      </c>
      <c r="L159" s="38">
        <v>0</v>
      </c>
      <c s="32">
        <f>ROUND(ROUND(L159,2)*ROUND(G159,3),2)</f>
      </c>
      <c s="36" t="s">
        <v>314</v>
      </c>
      <c>
        <f>(M159*21)/100</f>
      </c>
      <c t="s">
        <v>28</v>
      </c>
    </row>
    <row r="160" spans="1:5" ht="12.75">
      <c r="A160" s="35" t="s">
        <v>56</v>
      </c>
      <c r="E160" s="39" t="s">
        <v>770</v>
      </c>
    </row>
    <row r="161" spans="1:5" ht="25.5">
      <c r="A161" s="35" t="s">
        <v>58</v>
      </c>
      <c r="E161" s="40" t="s">
        <v>771</v>
      </c>
    </row>
    <row r="162" spans="1:5" ht="12.75">
      <c r="A162" t="s">
        <v>60</v>
      </c>
      <c r="E162" s="39" t="s">
        <v>59</v>
      </c>
    </row>
    <row r="163" spans="1:16" ht="12.75">
      <c r="A163" t="s">
        <v>50</v>
      </c>
      <c s="34" t="s">
        <v>291</v>
      </c>
      <c s="34" t="s">
        <v>772</v>
      </c>
      <c s="35" t="s">
        <v>59</v>
      </c>
      <c s="6" t="s">
        <v>773</v>
      </c>
      <c s="36" t="s">
        <v>173</v>
      </c>
      <c s="37">
        <v>685.44</v>
      </c>
      <c s="36">
        <v>0.0002</v>
      </c>
      <c s="36">
        <f>ROUND(G163*H163,6)</f>
      </c>
      <c r="L163" s="38">
        <v>0</v>
      </c>
      <c s="32">
        <f>ROUND(ROUND(L163,2)*ROUND(G163,3),2)</f>
      </c>
      <c s="36" t="s">
        <v>314</v>
      </c>
      <c>
        <f>(M163*21)/100</f>
      </c>
      <c t="s">
        <v>28</v>
      </c>
    </row>
    <row r="164" spans="1:5" ht="12.75">
      <c r="A164" s="35" t="s">
        <v>56</v>
      </c>
      <c r="E164" s="39" t="s">
        <v>59</v>
      </c>
    </row>
    <row r="165" spans="1:5" ht="38.25">
      <c r="A165" s="35" t="s">
        <v>58</v>
      </c>
      <c r="E165" s="40" t="s">
        <v>774</v>
      </c>
    </row>
    <row r="166" spans="1:5" ht="12.75">
      <c r="A166" t="s">
        <v>60</v>
      </c>
      <c r="E166" s="39" t="s">
        <v>775</v>
      </c>
    </row>
    <row r="167" spans="1:16" ht="25.5">
      <c r="A167" t="s">
        <v>50</v>
      </c>
      <c s="34" t="s">
        <v>294</v>
      </c>
      <c s="34" t="s">
        <v>776</v>
      </c>
      <c s="35" t="s">
        <v>59</v>
      </c>
      <c s="6" t="s">
        <v>777</v>
      </c>
      <c s="36" t="s">
        <v>93</v>
      </c>
      <c s="37">
        <v>15.4</v>
      </c>
      <c s="36">
        <v>0.01222</v>
      </c>
      <c s="36">
        <f>ROUND(G167*H167,6)</f>
      </c>
      <c r="L167" s="38">
        <v>0</v>
      </c>
      <c s="32">
        <f>ROUND(ROUND(L167,2)*ROUND(G167,3),2)</f>
      </c>
      <c s="36" t="s">
        <v>55</v>
      </c>
      <c>
        <f>(M167*21)/100</f>
      </c>
      <c t="s">
        <v>28</v>
      </c>
    </row>
    <row r="168" spans="1:5" ht="12.75">
      <c r="A168" s="35" t="s">
        <v>56</v>
      </c>
      <c r="E168" s="39" t="s">
        <v>59</v>
      </c>
    </row>
    <row r="169" spans="1:5" ht="12.75">
      <c r="A169" s="35" t="s">
        <v>58</v>
      </c>
      <c r="E169" s="40" t="s">
        <v>778</v>
      </c>
    </row>
    <row r="170" spans="1:5" ht="12.75">
      <c r="A170" t="s">
        <v>60</v>
      </c>
      <c r="E170" s="39" t="s">
        <v>59</v>
      </c>
    </row>
    <row r="171" spans="1:16" ht="25.5">
      <c r="A171" t="s">
        <v>50</v>
      </c>
      <c s="34" t="s">
        <v>297</v>
      </c>
      <c s="34" t="s">
        <v>779</v>
      </c>
      <c s="35" t="s">
        <v>59</v>
      </c>
      <c s="6" t="s">
        <v>780</v>
      </c>
      <c s="36" t="s">
        <v>93</v>
      </c>
      <c s="37">
        <v>31.5</v>
      </c>
      <c s="36">
        <v>0.001428</v>
      </c>
      <c s="36">
        <f>ROUND(G171*H171,6)</f>
      </c>
      <c r="L171" s="38">
        <v>0</v>
      </c>
      <c s="32">
        <f>ROUND(ROUND(L171,2)*ROUND(G171,3),2)</f>
      </c>
      <c s="36" t="s">
        <v>55</v>
      </c>
      <c>
        <f>(M171*21)/100</f>
      </c>
      <c t="s">
        <v>28</v>
      </c>
    </row>
    <row r="172" spans="1:5" ht="12.75">
      <c r="A172" s="35" t="s">
        <v>56</v>
      </c>
      <c r="E172" s="39" t="s">
        <v>59</v>
      </c>
    </row>
    <row r="173" spans="1:5" ht="12.75">
      <c r="A173" s="35" t="s">
        <v>58</v>
      </c>
      <c r="E173" s="40" t="s">
        <v>781</v>
      </c>
    </row>
    <row r="174" spans="1:5" ht="12.75">
      <c r="A174" t="s">
        <v>60</v>
      </c>
      <c r="E174" s="39" t="s">
        <v>59</v>
      </c>
    </row>
    <row r="175" spans="1:16" ht="25.5">
      <c r="A175" t="s">
        <v>50</v>
      </c>
      <c s="34" t="s">
        <v>480</v>
      </c>
      <c s="34" t="s">
        <v>782</v>
      </c>
      <c s="35" t="s">
        <v>59</v>
      </c>
      <c s="6" t="s">
        <v>783</v>
      </c>
      <c s="36" t="s">
        <v>93</v>
      </c>
      <c s="37">
        <v>25.2</v>
      </c>
      <c s="36">
        <v>0.019482</v>
      </c>
      <c s="36">
        <f>ROUND(G175*H175,6)</f>
      </c>
      <c r="L175" s="38">
        <v>0</v>
      </c>
      <c s="32">
        <f>ROUND(ROUND(L175,2)*ROUND(G175,3),2)</f>
      </c>
      <c s="36" t="s">
        <v>55</v>
      </c>
      <c>
        <f>(M175*21)/100</f>
      </c>
      <c t="s">
        <v>28</v>
      </c>
    </row>
    <row r="176" spans="1:5" ht="12.75">
      <c r="A176" s="35" t="s">
        <v>56</v>
      </c>
      <c r="E176" s="39" t="s">
        <v>59</v>
      </c>
    </row>
    <row r="177" spans="1:5" ht="12.75">
      <c r="A177" s="35" t="s">
        <v>58</v>
      </c>
      <c r="E177" s="40" t="s">
        <v>784</v>
      </c>
    </row>
    <row r="178" spans="1:5" ht="12.75">
      <c r="A178" t="s">
        <v>60</v>
      </c>
      <c r="E178" s="39" t="s">
        <v>59</v>
      </c>
    </row>
    <row r="179" spans="1:16" ht="12.75">
      <c r="A179" t="s">
        <v>50</v>
      </c>
      <c s="34" t="s">
        <v>484</v>
      </c>
      <c s="34" t="s">
        <v>785</v>
      </c>
      <c s="35" t="s">
        <v>59</v>
      </c>
      <c s="6" t="s">
        <v>786</v>
      </c>
      <c s="36" t="s">
        <v>93</v>
      </c>
      <c s="37">
        <v>280</v>
      </c>
      <c s="36">
        <v>0.00049</v>
      </c>
      <c s="36">
        <f>ROUND(G179*H179,6)</f>
      </c>
      <c r="L179" s="38">
        <v>0</v>
      </c>
      <c s="32">
        <f>ROUND(ROUND(L179,2)*ROUND(G179,3),2)</f>
      </c>
      <c s="36" t="s">
        <v>314</v>
      </c>
      <c>
        <f>(M179*21)/100</f>
      </c>
      <c t="s">
        <v>28</v>
      </c>
    </row>
    <row r="180" spans="1:5" ht="12.75">
      <c r="A180" s="35" t="s">
        <v>56</v>
      </c>
      <c r="E180" s="39" t="s">
        <v>787</v>
      </c>
    </row>
    <row r="181" spans="1:5" ht="12.75">
      <c r="A181" s="35" t="s">
        <v>58</v>
      </c>
      <c r="E181" s="40" t="s">
        <v>788</v>
      </c>
    </row>
    <row r="182" spans="1:5" ht="12.75">
      <c r="A182" t="s">
        <v>60</v>
      </c>
      <c r="E182" s="39" t="s">
        <v>661</v>
      </c>
    </row>
    <row r="183" spans="1:16" ht="25.5">
      <c r="A183" t="s">
        <v>50</v>
      </c>
      <c s="34" t="s">
        <v>490</v>
      </c>
      <c s="34" t="s">
        <v>789</v>
      </c>
      <c s="35" t="s">
        <v>59</v>
      </c>
      <c s="6" t="s">
        <v>790</v>
      </c>
      <c s="36" t="s">
        <v>93</v>
      </c>
      <c s="37">
        <v>928.5</v>
      </c>
      <c s="36">
        <v>0.00039</v>
      </c>
      <c s="36">
        <f>ROUND(G183*H183,6)</f>
      </c>
      <c r="L183" s="38">
        <v>0</v>
      </c>
      <c s="32">
        <f>ROUND(ROUND(L183,2)*ROUND(G183,3),2)</f>
      </c>
      <c s="36" t="s">
        <v>314</v>
      </c>
      <c>
        <f>(M183*21)/100</f>
      </c>
      <c t="s">
        <v>28</v>
      </c>
    </row>
    <row r="184" spans="1:5" ht="12.75">
      <c r="A184" s="35" t="s">
        <v>56</v>
      </c>
      <c r="E184" s="39" t="s">
        <v>791</v>
      </c>
    </row>
    <row r="185" spans="1:5" ht="89.25">
      <c r="A185" s="35" t="s">
        <v>58</v>
      </c>
      <c r="E185" s="40" t="s">
        <v>792</v>
      </c>
    </row>
    <row r="186" spans="1:5" ht="12.75">
      <c r="A186" t="s">
        <v>60</v>
      </c>
      <c r="E186" s="39" t="s">
        <v>59</v>
      </c>
    </row>
    <row r="187" spans="1:16" ht="25.5">
      <c r="A187" t="s">
        <v>50</v>
      </c>
      <c s="34" t="s">
        <v>496</v>
      </c>
      <c s="34" t="s">
        <v>793</v>
      </c>
      <c s="35" t="s">
        <v>59</v>
      </c>
      <c s="6" t="s">
        <v>794</v>
      </c>
      <c s="36" t="s">
        <v>93</v>
      </c>
      <c s="37">
        <v>181</v>
      </c>
      <c s="36">
        <v>0.00048</v>
      </c>
      <c s="36">
        <f>ROUND(G187*H187,6)</f>
      </c>
      <c r="L187" s="38">
        <v>0</v>
      </c>
      <c s="32">
        <f>ROUND(ROUND(L187,2)*ROUND(G187,3),2)</f>
      </c>
      <c s="36" t="s">
        <v>314</v>
      </c>
      <c>
        <f>(M187*21)/100</f>
      </c>
      <c t="s">
        <v>28</v>
      </c>
    </row>
    <row r="188" spans="1:5" ht="12.75">
      <c r="A188" s="35" t="s">
        <v>56</v>
      </c>
      <c r="E188" s="39" t="s">
        <v>795</v>
      </c>
    </row>
    <row r="189" spans="1:5" ht="38.25">
      <c r="A189" s="35" t="s">
        <v>58</v>
      </c>
      <c r="E189" s="40" t="s">
        <v>796</v>
      </c>
    </row>
    <row r="190" spans="1:5" ht="12.75">
      <c r="A190" t="s">
        <v>60</v>
      </c>
      <c r="E190" s="39" t="s">
        <v>59</v>
      </c>
    </row>
    <row r="191" spans="1:16" ht="25.5">
      <c r="A191" t="s">
        <v>50</v>
      </c>
      <c s="34" t="s">
        <v>503</v>
      </c>
      <c s="34" t="s">
        <v>797</v>
      </c>
      <c s="35" t="s">
        <v>59</v>
      </c>
      <c s="6" t="s">
        <v>798</v>
      </c>
      <c s="36" t="s">
        <v>93</v>
      </c>
      <c s="37">
        <v>210</v>
      </c>
      <c s="36">
        <v>0.00056</v>
      </c>
      <c s="36">
        <f>ROUND(G191*H191,6)</f>
      </c>
      <c r="L191" s="38">
        <v>0</v>
      </c>
      <c s="32">
        <f>ROUND(ROUND(L191,2)*ROUND(G191,3),2)</f>
      </c>
      <c s="36" t="s">
        <v>314</v>
      </c>
      <c>
        <f>(M191*21)/100</f>
      </c>
      <c t="s">
        <v>28</v>
      </c>
    </row>
    <row r="192" spans="1:5" ht="12.75">
      <c r="A192" s="35" t="s">
        <v>56</v>
      </c>
      <c r="E192" s="39" t="s">
        <v>799</v>
      </c>
    </row>
    <row r="193" spans="1:5" ht="12.75">
      <c r="A193" s="35" t="s">
        <v>58</v>
      </c>
      <c r="E193" s="40" t="s">
        <v>800</v>
      </c>
    </row>
    <row r="194" spans="1:5" ht="12.75">
      <c r="A194" t="s">
        <v>60</v>
      </c>
      <c r="E194" s="39" t="s">
        <v>801</v>
      </c>
    </row>
    <row r="195" spans="1:16" ht="25.5">
      <c r="A195" t="s">
        <v>50</v>
      </c>
      <c s="34" t="s">
        <v>508</v>
      </c>
      <c s="34" t="s">
        <v>802</v>
      </c>
      <c s="35" t="s">
        <v>59</v>
      </c>
      <c s="6" t="s">
        <v>803</v>
      </c>
      <c s="36" t="s">
        <v>93</v>
      </c>
      <c s="37">
        <v>38</v>
      </c>
      <c s="36">
        <v>0.00065</v>
      </c>
      <c s="36">
        <f>ROUND(G195*H195,6)</f>
      </c>
      <c r="L195" s="38">
        <v>0</v>
      </c>
      <c s="32">
        <f>ROUND(ROUND(L195,2)*ROUND(G195,3),2)</f>
      </c>
      <c s="36" t="s">
        <v>314</v>
      </c>
      <c>
        <f>(M195*21)/100</f>
      </c>
      <c t="s">
        <v>28</v>
      </c>
    </row>
    <row r="196" spans="1:5" ht="12.75">
      <c r="A196" s="35" t="s">
        <v>56</v>
      </c>
      <c r="E196" s="39" t="s">
        <v>804</v>
      </c>
    </row>
    <row r="197" spans="1:5" ht="12.75">
      <c r="A197" s="35" t="s">
        <v>58</v>
      </c>
      <c r="E197" s="40" t="s">
        <v>805</v>
      </c>
    </row>
    <row r="198" spans="1:5" ht="12.75">
      <c r="A198" t="s">
        <v>60</v>
      </c>
      <c r="E198" s="39" t="s">
        <v>806</v>
      </c>
    </row>
    <row r="199" spans="1:16" ht="12.75">
      <c r="A199" t="s">
        <v>50</v>
      </c>
      <c s="34" t="s">
        <v>515</v>
      </c>
      <c s="34" t="s">
        <v>807</v>
      </c>
      <c s="35" t="s">
        <v>59</v>
      </c>
      <c s="6" t="s">
        <v>808</v>
      </c>
      <c s="36" t="s">
        <v>93</v>
      </c>
      <c s="37">
        <v>229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314</v>
      </c>
      <c>
        <f>(M199*21)/100</f>
      </c>
      <c t="s">
        <v>28</v>
      </c>
    </row>
    <row r="200" spans="1:5" ht="12.75">
      <c r="A200" s="35" t="s">
        <v>56</v>
      </c>
      <c r="E200" s="39" t="s">
        <v>809</v>
      </c>
    </row>
    <row r="201" spans="1:5" ht="38.25">
      <c r="A201" s="35" t="s">
        <v>58</v>
      </c>
      <c r="E201" s="40" t="s">
        <v>810</v>
      </c>
    </row>
    <row r="202" spans="1:5" ht="12.75">
      <c r="A202" t="s">
        <v>60</v>
      </c>
      <c r="E202" s="39" t="s">
        <v>59</v>
      </c>
    </row>
    <row r="203" spans="1:16" ht="25.5">
      <c r="A203" t="s">
        <v>50</v>
      </c>
      <c s="34" t="s">
        <v>522</v>
      </c>
      <c s="34" t="s">
        <v>811</v>
      </c>
      <c s="35" t="s">
        <v>59</v>
      </c>
      <c s="6" t="s">
        <v>812</v>
      </c>
      <c s="36" t="s">
        <v>84</v>
      </c>
      <c s="37">
        <v>582.949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314</v>
      </c>
      <c>
        <f>(M203*21)/100</f>
      </c>
      <c t="s">
        <v>28</v>
      </c>
    </row>
    <row r="204" spans="1:5" ht="12.75">
      <c r="A204" s="35" t="s">
        <v>56</v>
      </c>
      <c r="E204" s="39" t="s">
        <v>813</v>
      </c>
    </row>
    <row r="205" spans="1:5" ht="38.25">
      <c r="A205" s="35" t="s">
        <v>58</v>
      </c>
      <c r="E205" s="40" t="s">
        <v>814</v>
      </c>
    </row>
    <row r="206" spans="1:5" ht="12.75">
      <c r="A206" t="s">
        <v>60</v>
      </c>
      <c r="E206" s="39" t="s">
        <v>59</v>
      </c>
    </row>
    <row r="207" spans="1:16" ht="12.75">
      <c r="A207" t="s">
        <v>50</v>
      </c>
      <c s="34" t="s">
        <v>529</v>
      </c>
      <c s="34" t="s">
        <v>815</v>
      </c>
      <c s="35" t="s">
        <v>59</v>
      </c>
      <c s="6" t="s">
        <v>816</v>
      </c>
      <c s="36" t="s">
        <v>173</v>
      </c>
      <c s="37">
        <v>1299.272</v>
      </c>
      <c s="36">
        <v>0.00144</v>
      </c>
      <c s="36">
        <f>ROUND(G207*H207,6)</f>
      </c>
      <c r="L207" s="38">
        <v>0</v>
      </c>
      <c s="32">
        <f>ROUND(ROUND(L207,2)*ROUND(G207,3),2)</f>
      </c>
      <c s="36" t="s">
        <v>314</v>
      </c>
      <c>
        <f>(M207*21)/100</f>
      </c>
      <c t="s">
        <v>28</v>
      </c>
    </row>
    <row r="208" spans="1:5" ht="12.75">
      <c r="A208" s="35" t="s">
        <v>56</v>
      </c>
      <c r="E208" s="39" t="s">
        <v>817</v>
      </c>
    </row>
    <row r="209" spans="1:5" ht="25.5">
      <c r="A209" s="35" t="s">
        <v>58</v>
      </c>
      <c r="E209" s="40" t="s">
        <v>818</v>
      </c>
    </row>
    <row r="210" spans="1:5" ht="12.75">
      <c r="A210" t="s">
        <v>60</v>
      </c>
      <c r="E210" s="39" t="s">
        <v>59</v>
      </c>
    </row>
    <row r="211" spans="1:16" ht="12.75">
      <c r="A211" t="s">
        <v>50</v>
      </c>
      <c s="34" t="s">
        <v>533</v>
      </c>
      <c s="34" t="s">
        <v>819</v>
      </c>
      <c s="35" t="s">
        <v>59</v>
      </c>
      <c s="6" t="s">
        <v>820</v>
      </c>
      <c s="36" t="s">
        <v>173</v>
      </c>
      <c s="37">
        <v>1299.272</v>
      </c>
      <c s="36">
        <v>4E-05</v>
      </c>
      <c s="36">
        <f>ROUND(G211*H211,6)</f>
      </c>
      <c r="L211" s="38">
        <v>0</v>
      </c>
      <c s="32">
        <f>ROUND(ROUND(L211,2)*ROUND(G211,3),2)</f>
      </c>
      <c s="36" t="s">
        <v>314</v>
      </c>
      <c>
        <f>(M211*21)/100</f>
      </c>
      <c t="s">
        <v>28</v>
      </c>
    </row>
    <row r="212" spans="1:5" ht="12.75">
      <c r="A212" s="35" t="s">
        <v>56</v>
      </c>
      <c r="E212" s="39" t="s">
        <v>821</v>
      </c>
    </row>
    <row r="213" spans="1:5" ht="12.75">
      <c r="A213" s="35" t="s">
        <v>58</v>
      </c>
      <c r="E213" s="40" t="s">
        <v>59</v>
      </c>
    </row>
    <row r="214" spans="1:5" ht="12.75">
      <c r="A214" t="s">
        <v>60</v>
      </c>
      <c r="E214" s="39" t="s">
        <v>59</v>
      </c>
    </row>
    <row r="215" spans="1:16" ht="12.75">
      <c r="A215" t="s">
        <v>50</v>
      </c>
      <c s="34" t="s">
        <v>538</v>
      </c>
      <c s="34" t="s">
        <v>822</v>
      </c>
      <c s="35" t="s">
        <v>59</v>
      </c>
      <c s="6" t="s">
        <v>823</v>
      </c>
      <c s="36" t="s">
        <v>84</v>
      </c>
      <c s="37">
        <v>1</v>
      </c>
      <c s="36">
        <v>2.50187</v>
      </c>
      <c s="36">
        <f>ROUND(G215*H215,6)</f>
      </c>
      <c r="L215" s="38">
        <v>0</v>
      </c>
      <c s="32">
        <f>ROUND(ROUND(L215,2)*ROUND(G215,3),2)</f>
      </c>
      <c s="36" t="s">
        <v>314</v>
      </c>
      <c>
        <f>(M215*21)/100</f>
      </c>
      <c t="s">
        <v>28</v>
      </c>
    </row>
    <row r="216" spans="1:5" ht="12.75">
      <c r="A216" s="35" t="s">
        <v>56</v>
      </c>
      <c r="E216" s="39" t="s">
        <v>824</v>
      </c>
    </row>
    <row r="217" spans="1:5" ht="12.75">
      <c r="A217" s="35" t="s">
        <v>58</v>
      </c>
      <c r="E217" s="40" t="s">
        <v>825</v>
      </c>
    </row>
    <row r="218" spans="1:5" ht="12.75">
      <c r="A218" t="s">
        <v>60</v>
      </c>
      <c r="E218" s="39" t="s">
        <v>826</v>
      </c>
    </row>
    <row r="219" spans="1:16" ht="25.5">
      <c r="A219" t="s">
        <v>50</v>
      </c>
      <c s="34" t="s">
        <v>827</v>
      </c>
      <c s="34" t="s">
        <v>828</v>
      </c>
      <c s="35" t="s">
        <v>59</v>
      </c>
      <c s="6" t="s">
        <v>829</v>
      </c>
      <c s="36" t="s">
        <v>84</v>
      </c>
      <c s="37">
        <v>42.975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314</v>
      </c>
      <c>
        <f>(M219*21)/100</f>
      </c>
      <c t="s">
        <v>28</v>
      </c>
    </row>
    <row r="220" spans="1:5" ht="12.75">
      <c r="A220" s="35" t="s">
        <v>56</v>
      </c>
      <c r="E220" s="39" t="s">
        <v>830</v>
      </c>
    </row>
    <row r="221" spans="1:5" ht="12.75">
      <c r="A221" s="35" t="s">
        <v>58</v>
      </c>
      <c r="E221" s="40" t="s">
        <v>831</v>
      </c>
    </row>
    <row r="222" spans="1:5" ht="12.75">
      <c r="A222" t="s">
        <v>60</v>
      </c>
      <c r="E222" s="39" t="s">
        <v>832</v>
      </c>
    </row>
    <row r="223" spans="1:16" ht="12.75">
      <c r="A223" t="s">
        <v>50</v>
      </c>
      <c s="34" t="s">
        <v>833</v>
      </c>
      <c s="34" t="s">
        <v>834</v>
      </c>
      <c s="35" t="s">
        <v>59</v>
      </c>
      <c s="6" t="s">
        <v>835</v>
      </c>
      <c s="36" t="s">
        <v>173</v>
      </c>
      <c s="37">
        <v>152.25</v>
      </c>
      <c s="36">
        <v>0.00144</v>
      </c>
      <c s="36">
        <f>ROUND(G223*H223,6)</f>
      </c>
      <c r="L223" s="38">
        <v>0</v>
      </c>
      <c s="32">
        <f>ROUND(ROUND(L223,2)*ROUND(G223,3),2)</f>
      </c>
      <c s="36" t="s">
        <v>314</v>
      </c>
      <c>
        <f>(M223*21)/100</f>
      </c>
      <c t="s">
        <v>28</v>
      </c>
    </row>
    <row r="224" spans="1:5" ht="12.75">
      <c r="A224" s="35" t="s">
        <v>56</v>
      </c>
      <c r="E224" s="39" t="s">
        <v>836</v>
      </c>
    </row>
    <row r="225" spans="1:5" ht="12.75">
      <c r="A225" s="35" t="s">
        <v>58</v>
      </c>
      <c r="E225" s="40" t="s">
        <v>837</v>
      </c>
    </row>
    <row r="226" spans="1:5" ht="12.75">
      <c r="A226" t="s">
        <v>60</v>
      </c>
      <c r="E226" s="39" t="s">
        <v>838</v>
      </c>
    </row>
    <row r="227" spans="1:16" ht="12.75">
      <c r="A227" t="s">
        <v>50</v>
      </c>
      <c s="34" t="s">
        <v>839</v>
      </c>
      <c s="34" t="s">
        <v>840</v>
      </c>
      <c s="35" t="s">
        <v>59</v>
      </c>
      <c s="6" t="s">
        <v>841</v>
      </c>
      <c s="36" t="s">
        <v>173</v>
      </c>
      <c s="37">
        <v>152.25</v>
      </c>
      <c s="36">
        <v>4E-05</v>
      </c>
      <c s="36">
        <f>ROUND(G227*H227,6)</f>
      </c>
      <c r="L227" s="38">
        <v>0</v>
      </c>
      <c s="32">
        <f>ROUND(ROUND(L227,2)*ROUND(G227,3),2)</f>
      </c>
      <c s="36" t="s">
        <v>314</v>
      </c>
      <c>
        <f>(M227*21)/100</f>
      </c>
      <c t="s">
        <v>28</v>
      </c>
    </row>
    <row r="228" spans="1:5" ht="12.75">
      <c r="A228" s="35" t="s">
        <v>56</v>
      </c>
      <c r="E228" s="39" t="s">
        <v>842</v>
      </c>
    </row>
    <row r="229" spans="1:5" ht="12.75">
      <c r="A229" s="35" t="s">
        <v>58</v>
      </c>
      <c r="E229" s="40" t="s">
        <v>59</v>
      </c>
    </row>
    <row r="230" spans="1:5" ht="12.75">
      <c r="A230" t="s">
        <v>60</v>
      </c>
      <c r="E230" s="39" t="s">
        <v>59</v>
      </c>
    </row>
    <row r="231" spans="1:16" ht="25.5">
      <c r="A231" t="s">
        <v>50</v>
      </c>
      <c s="34" t="s">
        <v>843</v>
      </c>
      <c s="34" t="s">
        <v>844</v>
      </c>
      <c s="35" t="s">
        <v>59</v>
      </c>
      <c s="6" t="s">
        <v>845</v>
      </c>
      <c s="36" t="s">
        <v>54</v>
      </c>
      <c s="37">
        <v>6.446</v>
      </c>
      <c s="36">
        <v>1.0383</v>
      </c>
      <c s="36">
        <f>ROUND(G231*H231,6)</f>
      </c>
      <c r="L231" s="38">
        <v>0</v>
      </c>
      <c s="32">
        <f>ROUND(ROUND(L231,2)*ROUND(G231,3),2)</f>
      </c>
      <c s="36" t="s">
        <v>314</v>
      </c>
      <c>
        <f>(M231*21)/100</f>
      </c>
      <c t="s">
        <v>28</v>
      </c>
    </row>
    <row r="232" spans="1:5" ht="12.75">
      <c r="A232" s="35" t="s">
        <v>56</v>
      </c>
      <c r="E232" s="39" t="s">
        <v>846</v>
      </c>
    </row>
    <row r="233" spans="1:5" ht="12.75">
      <c r="A233" s="35" t="s">
        <v>58</v>
      </c>
      <c r="E233" s="40" t="s">
        <v>847</v>
      </c>
    </row>
    <row r="234" spans="1:5" ht="12.75">
      <c r="A234" t="s">
        <v>60</v>
      </c>
      <c r="E234" s="39" t="s">
        <v>59</v>
      </c>
    </row>
    <row r="235" spans="1:16" ht="25.5">
      <c r="A235" t="s">
        <v>50</v>
      </c>
      <c s="34" t="s">
        <v>848</v>
      </c>
      <c s="34" t="s">
        <v>849</v>
      </c>
      <c s="35" t="s">
        <v>59</v>
      </c>
      <c s="6" t="s">
        <v>850</v>
      </c>
      <c s="36" t="s">
        <v>851</v>
      </c>
      <c s="37">
        <v>74.5</v>
      </c>
      <c s="36">
        <v>0.00014</v>
      </c>
      <c s="36">
        <f>ROUND(G235*H235,6)</f>
      </c>
      <c r="L235" s="38">
        <v>0</v>
      </c>
      <c s="32">
        <f>ROUND(ROUND(L235,2)*ROUND(G235,3),2)</f>
      </c>
      <c s="36" t="s">
        <v>314</v>
      </c>
      <c>
        <f>(M235*21)/100</f>
      </c>
      <c t="s">
        <v>28</v>
      </c>
    </row>
    <row r="236" spans="1:5" ht="12.75">
      <c r="A236" s="35" t="s">
        <v>56</v>
      </c>
      <c r="E236" s="39" t="s">
        <v>852</v>
      </c>
    </row>
    <row r="237" spans="1:5" ht="38.25">
      <c r="A237" s="35" t="s">
        <v>58</v>
      </c>
      <c r="E237" s="40" t="s">
        <v>853</v>
      </c>
    </row>
    <row r="238" spans="1:5" ht="12.75">
      <c r="A238" t="s">
        <v>60</v>
      </c>
      <c r="E238" s="39" t="s">
        <v>854</v>
      </c>
    </row>
    <row r="239" spans="1:16" ht="25.5">
      <c r="A239" t="s">
        <v>50</v>
      </c>
      <c s="34" t="s">
        <v>855</v>
      </c>
      <c s="34" t="s">
        <v>856</v>
      </c>
      <c s="35" t="s">
        <v>59</v>
      </c>
      <c s="6" t="s">
        <v>857</v>
      </c>
      <c s="36" t="s">
        <v>851</v>
      </c>
      <c s="37">
        <v>181</v>
      </c>
      <c s="36">
        <v>0.00015</v>
      </c>
      <c s="36">
        <f>ROUND(G239*H239,6)</f>
      </c>
      <c r="L239" s="38">
        <v>0</v>
      </c>
      <c s="32">
        <f>ROUND(ROUND(L239,2)*ROUND(G239,3),2)</f>
      </c>
      <c s="36" t="s">
        <v>314</v>
      </c>
      <c>
        <f>(M239*21)/100</f>
      </c>
      <c t="s">
        <v>28</v>
      </c>
    </row>
    <row r="240" spans="1:5" ht="12.75">
      <c r="A240" s="35" t="s">
        <v>56</v>
      </c>
      <c r="E240" s="39" t="s">
        <v>858</v>
      </c>
    </row>
    <row r="241" spans="1:5" ht="25.5">
      <c r="A241" s="35" t="s">
        <v>58</v>
      </c>
      <c r="E241" s="40" t="s">
        <v>859</v>
      </c>
    </row>
    <row r="242" spans="1:5" ht="12.75">
      <c r="A242" t="s">
        <v>60</v>
      </c>
      <c r="E242" s="39" t="s">
        <v>860</v>
      </c>
    </row>
    <row r="243" spans="1:16" ht="12.75">
      <c r="A243" t="s">
        <v>50</v>
      </c>
      <c s="34" t="s">
        <v>861</v>
      </c>
      <c s="34" t="s">
        <v>862</v>
      </c>
      <c s="35" t="s">
        <v>59</v>
      </c>
      <c s="6" t="s">
        <v>863</v>
      </c>
      <c s="36" t="s">
        <v>851</v>
      </c>
      <c s="37">
        <v>22</v>
      </c>
      <c s="36">
        <v>6E-05</v>
      </c>
      <c s="36">
        <f>ROUND(G243*H243,6)</f>
      </c>
      <c r="L243" s="38">
        <v>0</v>
      </c>
      <c s="32">
        <f>ROUND(ROUND(L243,2)*ROUND(G243,3),2)</f>
      </c>
      <c s="36" t="s">
        <v>314</v>
      </c>
      <c>
        <f>(M243*21)/100</f>
      </c>
      <c t="s">
        <v>28</v>
      </c>
    </row>
    <row r="244" spans="1:5" ht="12.75">
      <c r="A244" s="35" t="s">
        <v>56</v>
      </c>
      <c r="E244" s="39" t="s">
        <v>864</v>
      </c>
    </row>
    <row r="245" spans="1:5" ht="12.75">
      <c r="A245" s="35" t="s">
        <v>58</v>
      </c>
      <c r="E245" s="40" t="s">
        <v>865</v>
      </c>
    </row>
    <row r="246" spans="1:5" ht="12.75">
      <c r="A246" t="s">
        <v>60</v>
      </c>
      <c r="E246" s="39" t="s">
        <v>866</v>
      </c>
    </row>
    <row r="247" spans="1:16" ht="12.75">
      <c r="A247" t="s">
        <v>50</v>
      </c>
      <c s="34" t="s">
        <v>867</v>
      </c>
      <c s="34" t="s">
        <v>868</v>
      </c>
      <c s="35" t="s">
        <v>59</v>
      </c>
      <c s="6" t="s">
        <v>869</v>
      </c>
      <c s="36" t="s">
        <v>851</v>
      </c>
      <c s="37">
        <v>22</v>
      </c>
      <c s="36">
        <v>6E-05</v>
      </c>
      <c s="36">
        <f>ROUND(G247*H247,6)</f>
      </c>
      <c r="L247" s="38">
        <v>0</v>
      </c>
      <c s="32">
        <f>ROUND(ROUND(L247,2)*ROUND(G247,3),2)</f>
      </c>
      <c s="36" t="s">
        <v>314</v>
      </c>
      <c>
        <f>(M247*21)/100</f>
      </c>
      <c t="s">
        <v>28</v>
      </c>
    </row>
    <row r="248" spans="1:5" ht="12.75">
      <c r="A248" s="35" t="s">
        <v>56</v>
      </c>
      <c r="E248" s="39" t="s">
        <v>870</v>
      </c>
    </row>
    <row r="249" spans="1:5" ht="12.75">
      <c r="A249" s="35" t="s">
        <v>58</v>
      </c>
      <c r="E249" s="40" t="s">
        <v>865</v>
      </c>
    </row>
    <row r="250" spans="1:5" ht="12.75">
      <c r="A250" t="s">
        <v>60</v>
      </c>
      <c r="E250" s="39" t="s">
        <v>866</v>
      </c>
    </row>
    <row r="251" spans="1:16" ht="12.75">
      <c r="A251" t="s">
        <v>50</v>
      </c>
      <c s="34" t="s">
        <v>871</v>
      </c>
      <c s="34" t="s">
        <v>872</v>
      </c>
      <c s="35" t="s">
        <v>59</v>
      </c>
      <c s="6" t="s">
        <v>873</v>
      </c>
      <c s="36" t="s">
        <v>54</v>
      </c>
      <c s="37">
        <v>13.953</v>
      </c>
      <c s="36">
        <v>1</v>
      </c>
      <c s="36">
        <f>ROUND(G251*H251,6)</f>
      </c>
      <c r="L251" s="38">
        <v>0</v>
      </c>
      <c s="32">
        <f>ROUND(ROUND(L251,2)*ROUND(G251,3),2)</f>
      </c>
      <c s="36" t="s">
        <v>314</v>
      </c>
      <c>
        <f>(M251*21)/100</f>
      </c>
      <c t="s">
        <v>28</v>
      </c>
    </row>
    <row r="252" spans="1:5" ht="12.75">
      <c r="A252" s="35" t="s">
        <v>56</v>
      </c>
      <c r="E252" s="39" t="s">
        <v>59</v>
      </c>
    </row>
    <row r="253" spans="1:5" ht="76.5">
      <c r="A253" s="35" t="s">
        <v>58</v>
      </c>
      <c r="E253" s="40" t="s">
        <v>874</v>
      </c>
    </row>
    <row r="254" spans="1:5" ht="12.75">
      <c r="A254" t="s">
        <v>60</v>
      </c>
      <c r="E254" s="39" t="s">
        <v>59</v>
      </c>
    </row>
    <row r="255" spans="1:16" ht="25.5">
      <c r="A255" t="s">
        <v>50</v>
      </c>
      <c s="34" t="s">
        <v>875</v>
      </c>
      <c s="34" t="s">
        <v>876</v>
      </c>
      <c s="35" t="s">
        <v>59</v>
      </c>
      <c s="6" t="s">
        <v>877</v>
      </c>
      <c s="36" t="s">
        <v>93</v>
      </c>
      <c s="37">
        <v>88</v>
      </c>
      <c s="36">
        <v>0.0015</v>
      </c>
      <c s="36">
        <f>ROUND(G255*H255,6)</f>
      </c>
      <c r="L255" s="38">
        <v>0</v>
      </c>
      <c s="32">
        <f>ROUND(ROUND(L255,2)*ROUND(G255,3),2)</f>
      </c>
      <c s="36" t="s">
        <v>314</v>
      </c>
      <c>
        <f>(M255*21)/100</f>
      </c>
      <c t="s">
        <v>28</v>
      </c>
    </row>
    <row r="256" spans="1:5" ht="12.75">
      <c r="A256" s="35" t="s">
        <v>56</v>
      </c>
      <c r="E256" s="39" t="s">
        <v>878</v>
      </c>
    </row>
    <row r="257" spans="1:5" ht="12.75">
      <c r="A257" s="35" t="s">
        <v>58</v>
      </c>
      <c r="E257" s="40" t="s">
        <v>879</v>
      </c>
    </row>
    <row r="258" spans="1:5" ht="12.75">
      <c r="A258" t="s">
        <v>60</v>
      </c>
      <c r="E258" s="39" t="s">
        <v>880</v>
      </c>
    </row>
    <row r="259" spans="1:16" ht="25.5">
      <c r="A259" t="s">
        <v>50</v>
      </c>
      <c s="34" t="s">
        <v>881</v>
      </c>
      <c s="34" t="s">
        <v>882</v>
      </c>
      <c s="35" t="s">
        <v>59</v>
      </c>
      <c s="6" t="s">
        <v>883</v>
      </c>
      <c s="36" t="s">
        <v>98</v>
      </c>
      <c s="37">
        <v>21</v>
      </c>
      <c s="36">
        <v>0.0011</v>
      </c>
      <c s="36">
        <f>ROUND(G259*H259,6)</f>
      </c>
      <c r="L259" s="38">
        <v>0</v>
      </c>
      <c s="32">
        <f>ROUND(ROUND(L259,2)*ROUND(G259,3),2)</f>
      </c>
      <c s="36" t="s">
        <v>55</v>
      </c>
      <c>
        <f>(M259*21)/100</f>
      </c>
      <c t="s">
        <v>28</v>
      </c>
    </row>
    <row r="260" spans="1:5" ht="12.75">
      <c r="A260" s="35" t="s">
        <v>56</v>
      </c>
      <c r="E260" s="39" t="s">
        <v>59</v>
      </c>
    </row>
    <row r="261" spans="1:5" ht="12.75">
      <c r="A261" s="35" t="s">
        <v>58</v>
      </c>
      <c r="E261" s="40" t="s">
        <v>884</v>
      </c>
    </row>
    <row r="262" spans="1:5" ht="12.75">
      <c r="A262" t="s">
        <v>60</v>
      </c>
      <c r="E262" s="39" t="s">
        <v>59</v>
      </c>
    </row>
    <row r="263" spans="1:13" ht="12.75">
      <c r="A263" t="s">
        <v>47</v>
      </c>
      <c r="C263" s="31" t="s">
        <v>26</v>
      </c>
      <c r="E263" s="33" t="s">
        <v>375</v>
      </c>
      <c r="J263" s="32">
        <f>0</f>
      </c>
      <c s="32">
        <f>0</f>
      </c>
      <c s="32">
        <f>0+L264+L268+L272+L276+L280+L284+L288</f>
      </c>
      <c s="32">
        <f>0+M264+M268+M272+M276+M280+M284+M288</f>
      </c>
    </row>
    <row r="264" spans="1:16" ht="12.75">
      <c r="A264" t="s">
        <v>50</v>
      </c>
      <c s="34" t="s">
        <v>885</v>
      </c>
      <c s="34" t="s">
        <v>886</v>
      </c>
      <c s="35" t="s">
        <v>59</v>
      </c>
      <c s="6" t="s">
        <v>887</v>
      </c>
      <c s="36" t="s">
        <v>84</v>
      </c>
      <c s="37">
        <v>17.6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314</v>
      </c>
      <c>
        <f>(M264*21)/100</f>
      </c>
      <c t="s">
        <v>28</v>
      </c>
    </row>
    <row r="265" spans="1:5" ht="12.75">
      <c r="A265" s="35" t="s">
        <v>56</v>
      </c>
      <c r="E265" s="39" t="s">
        <v>888</v>
      </c>
    </row>
    <row r="266" spans="1:5" ht="12.75">
      <c r="A266" s="35" t="s">
        <v>58</v>
      </c>
      <c r="E266" s="40" t="s">
        <v>889</v>
      </c>
    </row>
    <row r="267" spans="1:5" ht="12.75">
      <c r="A267" t="s">
        <v>60</v>
      </c>
      <c r="E267" s="39" t="s">
        <v>890</v>
      </c>
    </row>
    <row r="268" spans="1:16" ht="12.75">
      <c r="A268" t="s">
        <v>50</v>
      </c>
      <c s="34" t="s">
        <v>891</v>
      </c>
      <c s="34" t="s">
        <v>376</v>
      </c>
      <c s="35" t="s">
        <v>59</v>
      </c>
      <c s="6" t="s">
        <v>377</v>
      </c>
      <c s="36" t="s">
        <v>84</v>
      </c>
      <c s="37">
        <v>140.7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314</v>
      </c>
      <c>
        <f>(M268*21)/100</f>
      </c>
      <c t="s">
        <v>28</v>
      </c>
    </row>
    <row r="269" spans="1:5" ht="12.75">
      <c r="A269" s="35" t="s">
        <v>56</v>
      </c>
      <c r="E269" s="39" t="s">
        <v>892</v>
      </c>
    </row>
    <row r="270" spans="1:5" ht="25.5">
      <c r="A270" s="35" t="s">
        <v>58</v>
      </c>
      <c r="E270" s="40" t="s">
        <v>893</v>
      </c>
    </row>
    <row r="271" spans="1:5" ht="12.75">
      <c r="A271" t="s">
        <v>60</v>
      </c>
      <c r="E271" s="39" t="s">
        <v>894</v>
      </c>
    </row>
    <row r="272" spans="1:16" ht="12.75">
      <c r="A272" t="s">
        <v>50</v>
      </c>
      <c s="34" t="s">
        <v>895</v>
      </c>
      <c s="34" t="s">
        <v>381</v>
      </c>
      <c s="35" t="s">
        <v>59</v>
      </c>
      <c s="6" t="s">
        <v>382</v>
      </c>
      <c s="36" t="s">
        <v>173</v>
      </c>
      <c s="37">
        <v>389.7</v>
      </c>
      <c s="36">
        <v>0.00237</v>
      </c>
      <c s="36">
        <f>ROUND(G272*H272,6)</f>
      </c>
      <c r="L272" s="38">
        <v>0</v>
      </c>
      <c s="32">
        <f>ROUND(ROUND(L272,2)*ROUND(G272,3),2)</f>
      </c>
      <c s="36" t="s">
        <v>314</v>
      </c>
      <c>
        <f>(M272*21)/100</f>
      </c>
      <c t="s">
        <v>28</v>
      </c>
    </row>
    <row r="273" spans="1:5" ht="12.75">
      <c r="A273" s="35" t="s">
        <v>56</v>
      </c>
      <c r="E273" s="39" t="s">
        <v>896</v>
      </c>
    </row>
    <row r="274" spans="1:5" ht="38.25">
      <c r="A274" s="35" t="s">
        <v>58</v>
      </c>
      <c r="E274" s="40" t="s">
        <v>897</v>
      </c>
    </row>
    <row r="275" spans="1:5" ht="12.75">
      <c r="A275" t="s">
        <v>60</v>
      </c>
      <c r="E275" s="39" t="s">
        <v>59</v>
      </c>
    </row>
    <row r="276" spans="1:16" ht="12.75">
      <c r="A276" t="s">
        <v>50</v>
      </c>
      <c s="34" t="s">
        <v>898</v>
      </c>
      <c s="34" t="s">
        <v>386</v>
      </c>
      <c s="35" t="s">
        <v>59</v>
      </c>
      <c s="6" t="s">
        <v>387</v>
      </c>
      <c s="36" t="s">
        <v>173</v>
      </c>
      <c s="37">
        <v>389.7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314</v>
      </c>
      <c>
        <f>(M276*21)/100</f>
      </c>
      <c t="s">
        <v>28</v>
      </c>
    </row>
    <row r="277" spans="1:5" ht="12.75">
      <c r="A277" s="35" t="s">
        <v>56</v>
      </c>
      <c r="E277" s="39" t="s">
        <v>899</v>
      </c>
    </row>
    <row r="278" spans="1:5" ht="12.75">
      <c r="A278" s="35" t="s">
        <v>58</v>
      </c>
      <c r="E278" s="40" t="s">
        <v>59</v>
      </c>
    </row>
    <row r="279" spans="1:5" ht="12.75">
      <c r="A279" t="s">
        <v>60</v>
      </c>
      <c r="E279" s="39" t="s">
        <v>59</v>
      </c>
    </row>
    <row r="280" spans="1:16" ht="12.75">
      <c r="A280" t="s">
        <v>50</v>
      </c>
      <c s="34" t="s">
        <v>900</v>
      </c>
      <c s="34" t="s">
        <v>901</v>
      </c>
      <c s="35" t="s">
        <v>59</v>
      </c>
      <c s="6" t="s">
        <v>902</v>
      </c>
      <c s="36" t="s">
        <v>54</v>
      </c>
      <c s="37">
        <v>0.332</v>
      </c>
      <c s="36">
        <v>1.04359</v>
      </c>
      <c s="36">
        <f>ROUND(G280*H280,6)</f>
      </c>
      <c r="L280" s="38">
        <v>0</v>
      </c>
      <c s="32">
        <f>ROUND(ROUND(L280,2)*ROUND(G280,3),2)</f>
      </c>
      <c s="36" t="s">
        <v>314</v>
      </c>
      <c>
        <f>(M280*21)/100</f>
      </c>
      <c t="s">
        <v>28</v>
      </c>
    </row>
    <row r="281" spans="1:5" ht="12.75">
      <c r="A281" s="35" t="s">
        <v>56</v>
      </c>
      <c r="E281" s="39" t="s">
        <v>903</v>
      </c>
    </row>
    <row r="282" spans="1:5" ht="12.75">
      <c r="A282" s="35" t="s">
        <v>58</v>
      </c>
      <c r="E282" s="40" t="s">
        <v>904</v>
      </c>
    </row>
    <row r="283" spans="1:5" ht="12.75">
      <c r="A283" t="s">
        <v>60</v>
      </c>
      <c r="E283" s="39" t="s">
        <v>905</v>
      </c>
    </row>
    <row r="284" spans="1:16" ht="12.75">
      <c r="A284" t="s">
        <v>50</v>
      </c>
      <c s="34" t="s">
        <v>906</v>
      </c>
      <c s="34" t="s">
        <v>907</v>
      </c>
      <c s="35" t="s">
        <v>59</v>
      </c>
      <c s="6" t="s">
        <v>908</v>
      </c>
      <c s="36" t="s">
        <v>54</v>
      </c>
      <c s="37">
        <v>0.778</v>
      </c>
      <c s="36">
        <v>1.05417</v>
      </c>
      <c s="36">
        <f>ROUND(G284*H284,6)</f>
      </c>
      <c r="L284" s="38">
        <v>0</v>
      </c>
      <c s="32">
        <f>ROUND(ROUND(L284,2)*ROUND(G284,3),2)</f>
      </c>
      <c s="36" t="s">
        <v>314</v>
      </c>
      <c>
        <f>(M284*21)/100</f>
      </c>
      <c t="s">
        <v>28</v>
      </c>
    </row>
    <row r="285" spans="1:5" ht="12.75">
      <c r="A285" s="35" t="s">
        <v>56</v>
      </c>
      <c r="E285" s="39" t="s">
        <v>909</v>
      </c>
    </row>
    <row r="286" spans="1:5" ht="12.75">
      <c r="A286" s="35" t="s">
        <v>58</v>
      </c>
      <c r="E286" s="40" t="s">
        <v>910</v>
      </c>
    </row>
    <row r="287" spans="1:5" ht="12.75">
      <c r="A287" t="s">
        <v>60</v>
      </c>
      <c r="E287" s="39" t="s">
        <v>911</v>
      </c>
    </row>
    <row r="288" spans="1:16" ht="12.75">
      <c r="A288" t="s">
        <v>50</v>
      </c>
      <c s="34" t="s">
        <v>912</v>
      </c>
      <c s="34" t="s">
        <v>389</v>
      </c>
      <c s="35" t="s">
        <v>59</v>
      </c>
      <c s="6" t="s">
        <v>390</v>
      </c>
      <c s="36" t="s">
        <v>54</v>
      </c>
      <c s="37">
        <v>14.07</v>
      </c>
      <c s="36">
        <v>1.07636</v>
      </c>
      <c s="36">
        <f>ROUND(G288*H288,6)</f>
      </c>
      <c r="L288" s="38">
        <v>0</v>
      </c>
      <c s="32">
        <f>ROUND(ROUND(L288,2)*ROUND(G288,3),2)</f>
      </c>
      <c s="36" t="s">
        <v>314</v>
      </c>
      <c>
        <f>(M288*21)/100</f>
      </c>
      <c t="s">
        <v>28</v>
      </c>
    </row>
    <row r="289" spans="1:5" ht="12.75">
      <c r="A289" s="35" t="s">
        <v>56</v>
      </c>
      <c r="E289" s="39" t="s">
        <v>913</v>
      </c>
    </row>
    <row r="290" spans="1:5" ht="12.75">
      <c r="A290" s="35" t="s">
        <v>58</v>
      </c>
      <c r="E290" s="40" t="s">
        <v>914</v>
      </c>
    </row>
    <row r="291" spans="1:5" ht="12.75">
      <c r="A291" t="s">
        <v>60</v>
      </c>
      <c r="E291" s="39" t="s">
        <v>915</v>
      </c>
    </row>
    <row r="292" spans="1:13" ht="12.75">
      <c r="A292" t="s">
        <v>47</v>
      </c>
      <c r="C292" s="31" t="s">
        <v>160</v>
      </c>
      <c r="E292" s="33" t="s">
        <v>394</v>
      </c>
      <c r="J292" s="32">
        <f>0</f>
      </c>
      <c s="32">
        <f>0</f>
      </c>
      <c s="32">
        <f>0+L293+L297+L301+L305+L309+L313</f>
      </c>
      <c s="32">
        <f>0+M293+M297+M301+M305+M309+M313</f>
      </c>
    </row>
    <row r="293" spans="1:16" ht="25.5">
      <c r="A293" t="s">
        <v>50</v>
      </c>
      <c s="34" t="s">
        <v>916</v>
      </c>
      <c s="34" t="s">
        <v>395</v>
      </c>
      <c s="35" t="s">
        <v>59</v>
      </c>
      <c s="6" t="s">
        <v>396</v>
      </c>
      <c s="36" t="s">
        <v>173</v>
      </c>
      <c s="37">
        <v>190.954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314</v>
      </c>
      <c>
        <f>(M293*21)/100</f>
      </c>
      <c t="s">
        <v>28</v>
      </c>
    </row>
    <row r="294" spans="1:5" ht="12.75">
      <c r="A294" s="35" t="s">
        <v>56</v>
      </c>
      <c r="E294" s="39" t="s">
        <v>917</v>
      </c>
    </row>
    <row r="295" spans="1:5" ht="25.5">
      <c r="A295" s="35" t="s">
        <v>58</v>
      </c>
      <c r="E295" s="40" t="s">
        <v>918</v>
      </c>
    </row>
    <row r="296" spans="1:5" ht="12.75">
      <c r="A296" t="s">
        <v>60</v>
      </c>
      <c r="E296" s="39" t="s">
        <v>59</v>
      </c>
    </row>
    <row r="297" spans="1:16" ht="12.75">
      <c r="A297" t="s">
        <v>50</v>
      </c>
      <c s="34" t="s">
        <v>919</v>
      </c>
      <c s="34" t="s">
        <v>920</v>
      </c>
      <c s="35" t="s">
        <v>59</v>
      </c>
      <c s="6" t="s">
        <v>921</v>
      </c>
      <c s="36" t="s">
        <v>84</v>
      </c>
      <c s="37">
        <v>27.3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314</v>
      </c>
      <c>
        <f>(M297*21)/100</f>
      </c>
      <c t="s">
        <v>28</v>
      </c>
    </row>
    <row r="298" spans="1:5" ht="12.75">
      <c r="A298" s="35" t="s">
        <v>56</v>
      </c>
      <c r="E298" s="39" t="s">
        <v>922</v>
      </c>
    </row>
    <row r="299" spans="1:5" ht="12.75">
      <c r="A299" s="35" t="s">
        <v>58</v>
      </c>
      <c r="E299" s="40" t="s">
        <v>923</v>
      </c>
    </row>
    <row r="300" spans="1:5" ht="12.75">
      <c r="A300" t="s">
        <v>60</v>
      </c>
      <c r="E300" s="39" t="s">
        <v>924</v>
      </c>
    </row>
    <row r="301" spans="1:16" ht="12.75">
      <c r="A301" t="s">
        <v>50</v>
      </c>
      <c s="34" t="s">
        <v>925</v>
      </c>
      <c s="34" t="s">
        <v>926</v>
      </c>
      <c s="35" t="s">
        <v>59</v>
      </c>
      <c s="6" t="s">
        <v>927</v>
      </c>
      <c s="36" t="s">
        <v>54</v>
      </c>
      <c s="37">
        <v>54.6</v>
      </c>
      <c s="36">
        <v>1</v>
      </c>
      <c s="36">
        <f>ROUND(G301*H301,6)</f>
      </c>
      <c r="L301" s="38">
        <v>0</v>
      </c>
      <c s="32">
        <f>ROUND(ROUND(L301,2)*ROUND(G301,3),2)</f>
      </c>
      <c s="36" t="s">
        <v>55</v>
      </c>
      <c>
        <f>(M301*21)/100</f>
      </c>
      <c t="s">
        <v>28</v>
      </c>
    </row>
    <row r="302" spans="1:5" ht="12.75">
      <c r="A302" s="35" t="s">
        <v>56</v>
      </c>
      <c r="E302" s="39" t="s">
        <v>59</v>
      </c>
    </row>
    <row r="303" spans="1:5" ht="12.75">
      <c r="A303" s="35" t="s">
        <v>58</v>
      </c>
      <c r="E303" s="40" t="s">
        <v>928</v>
      </c>
    </row>
    <row r="304" spans="1:5" ht="12.75">
      <c r="A304" t="s">
        <v>60</v>
      </c>
      <c r="E304" s="39" t="s">
        <v>59</v>
      </c>
    </row>
    <row r="305" spans="1:16" ht="38.25">
      <c r="A305" t="s">
        <v>50</v>
      </c>
      <c s="34" t="s">
        <v>929</v>
      </c>
      <c s="34" t="s">
        <v>930</v>
      </c>
      <c s="35" t="s">
        <v>59</v>
      </c>
      <c s="6" t="s">
        <v>931</v>
      </c>
      <c s="36" t="s">
        <v>173</v>
      </c>
      <c s="37">
        <v>1386.726</v>
      </c>
      <c s="36">
        <v>1.0312</v>
      </c>
      <c s="36">
        <f>ROUND(G305*H305,6)</f>
      </c>
      <c r="L305" s="38">
        <v>0</v>
      </c>
      <c s="32">
        <f>ROUND(ROUND(L305,2)*ROUND(G305,3),2)</f>
      </c>
      <c s="36" t="s">
        <v>314</v>
      </c>
      <c>
        <f>(M305*21)/100</f>
      </c>
      <c t="s">
        <v>28</v>
      </c>
    </row>
    <row r="306" spans="1:5" ht="12.75">
      <c r="A306" s="35" t="s">
        <v>56</v>
      </c>
      <c r="E306" s="39" t="s">
        <v>932</v>
      </c>
    </row>
    <row r="307" spans="1:5" ht="38.25">
      <c r="A307" s="35" t="s">
        <v>58</v>
      </c>
      <c r="E307" s="40" t="s">
        <v>933</v>
      </c>
    </row>
    <row r="308" spans="1:5" ht="12.75">
      <c r="A308" t="s">
        <v>60</v>
      </c>
      <c r="E308" s="39" t="s">
        <v>59</v>
      </c>
    </row>
    <row r="309" spans="1:16" ht="25.5">
      <c r="A309" t="s">
        <v>50</v>
      </c>
      <c s="34" t="s">
        <v>934</v>
      </c>
      <c s="34" t="s">
        <v>935</v>
      </c>
      <c s="35" t="s">
        <v>59</v>
      </c>
      <c s="6" t="s">
        <v>936</v>
      </c>
      <c s="36" t="s">
        <v>84</v>
      </c>
      <c s="37">
        <v>62</v>
      </c>
      <c s="36">
        <v>2.43408</v>
      </c>
      <c s="36">
        <f>ROUND(G309*H309,6)</f>
      </c>
      <c r="L309" s="38">
        <v>0</v>
      </c>
      <c s="32">
        <f>ROUND(ROUND(L309,2)*ROUND(G309,3),2)</f>
      </c>
      <c s="36" t="s">
        <v>314</v>
      </c>
      <c>
        <f>(M309*21)/100</f>
      </c>
      <c t="s">
        <v>28</v>
      </c>
    </row>
    <row r="310" spans="1:5" ht="12.75">
      <c r="A310" s="35" t="s">
        <v>56</v>
      </c>
      <c r="E310" s="39" t="s">
        <v>937</v>
      </c>
    </row>
    <row r="311" spans="1:5" ht="12.75">
      <c r="A311" s="35" t="s">
        <v>58</v>
      </c>
      <c r="E311" s="40" t="s">
        <v>59</v>
      </c>
    </row>
    <row r="312" spans="1:5" ht="12.75">
      <c r="A312" t="s">
        <v>60</v>
      </c>
      <c r="E312" s="39" t="s">
        <v>59</v>
      </c>
    </row>
    <row r="313" spans="1:16" ht="25.5">
      <c r="A313" t="s">
        <v>50</v>
      </c>
      <c s="34" t="s">
        <v>938</v>
      </c>
      <c s="34" t="s">
        <v>939</v>
      </c>
      <c s="35" t="s">
        <v>59</v>
      </c>
      <c s="6" t="s">
        <v>940</v>
      </c>
      <c s="36" t="s">
        <v>173</v>
      </c>
      <c s="37">
        <v>100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314</v>
      </c>
      <c>
        <f>(M313*21)/100</f>
      </c>
      <c t="s">
        <v>28</v>
      </c>
    </row>
    <row r="314" spans="1:5" ht="12.75">
      <c r="A314" s="35" t="s">
        <v>56</v>
      </c>
      <c r="E314" s="39" t="s">
        <v>941</v>
      </c>
    </row>
    <row r="315" spans="1:5" ht="12.75">
      <c r="A315" s="35" t="s">
        <v>58</v>
      </c>
      <c r="E315" s="40" t="s">
        <v>59</v>
      </c>
    </row>
    <row r="316" spans="1:5" ht="12.75">
      <c r="A316" t="s">
        <v>60</v>
      </c>
      <c r="E316" s="39" t="s">
        <v>59</v>
      </c>
    </row>
    <row r="317" spans="1:13" ht="12.75">
      <c r="A317" t="s">
        <v>47</v>
      </c>
      <c r="C317" s="31" t="s">
        <v>942</v>
      </c>
      <c r="E317" s="33" t="s">
        <v>943</v>
      </c>
      <c r="J317" s="32">
        <f>0</f>
      </c>
      <c s="32">
        <f>0</f>
      </c>
      <c s="32">
        <f>0+L318+L322+L326+L330+L334</f>
      </c>
      <c s="32">
        <f>0+M318+M322+M326+M330+M334</f>
      </c>
    </row>
    <row r="318" spans="1:16" ht="25.5">
      <c r="A318" t="s">
        <v>50</v>
      </c>
      <c s="34" t="s">
        <v>944</v>
      </c>
      <c s="34" t="s">
        <v>945</v>
      </c>
      <c s="35" t="s">
        <v>59</v>
      </c>
      <c s="6" t="s">
        <v>946</v>
      </c>
      <c s="36" t="s">
        <v>173</v>
      </c>
      <c s="37">
        <v>366.95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314</v>
      </c>
      <c>
        <f>(M318*21)/100</f>
      </c>
      <c t="s">
        <v>28</v>
      </c>
    </row>
    <row r="319" spans="1:5" ht="12.75">
      <c r="A319" s="35" t="s">
        <v>56</v>
      </c>
      <c r="E319" s="39" t="s">
        <v>947</v>
      </c>
    </row>
    <row r="320" spans="1:5" ht="25.5">
      <c r="A320" s="35" t="s">
        <v>58</v>
      </c>
      <c r="E320" s="40" t="s">
        <v>948</v>
      </c>
    </row>
    <row r="321" spans="1:5" ht="12.75">
      <c r="A321" t="s">
        <v>60</v>
      </c>
      <c r="E321" s="39" t="s">
        <v>59</v>
      </c>
    </row>
    <row r="322" spans="1:16" ht="12.75">
      <c r="A322" t="s">
        <v>50</v>
      </c>
      <c s="34" t="s">
        <v>949</v>
      </c>
      <c s="34" t="s">
        <v>950</v>
      </c>
      <c s="35" t="s">
        <v>59</v>
      </c>
      <c s="6" t="s">
        <v>951</v>
      </c>
      <c s="36" t="s">
        <v>54</v>
      </c>
      <c s="37">
        <v>0.128</v>
      </c>
      <c s="36">
        <v>1</v>
      </c>
      <c s="36">
        <f>ROUND(G322*H322,6)</f>
      </c>
      <c r="L322" s="38">
        <v>0</v>
      </c>
      <c s="32">
        <f>ROUND(ROUND(L322,2)*ROUND(G322,3),2)</f>
      </c>
      <c s="36" t="s">
        <v>314</v>
      </c>
      <c>
        <f>(M322*21)/100</f>
      </c>
      <c t="s">
        <v>28</v>
      </c>
    </row>
    <row r="323" spans="1:5" ht="12.75">
      <c r="A323" s="35" t="s">
        <v>56</v>
      </c>
      <c r="E323" s="39" t="s">
        <v>59</v>
      </c>
    </row>
    <row r="324" spans="1:5" ht="12.75">
      <c r="A324" s="35" t="s">
        <v>58</v>
      </c>
      <c r="E324" s="40" t="s">
        <v>952</v>
      </c>
    </row>
    <row r="325" spans="1:5" ht="12.75">
      <c r="A325" t="s">
        <v>60</v>
      </c>
      <c r="E325" s="39" t="s">
        <v>59</v>
      </c>
    </row>
    <row r="326" spans="1:16" ht="25.5">
      <c r="A326" t="s">
        <v>50</v>
      </c>
      <c s="34" t="s">
        <v>953</v>
      </c>
      <c s="34" t="s">
        <v>954</v>
      </c>
      <c s="35" t="s">
        <v>59</v>
      </c>
      <c s="6" t="s">
        <v>955</v>
      </c>
      <c s="36" t="s">
        <v>173</v>
      </c>
      <c s="37">
        <v>366.95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314</v>
      </c>
      <c>
        <f>(M326*21)/100</f>
      </c>
      <c t="s">
        <v>28</v>
      </c>
    </row>
    <row r="327" spans="1:5" ht="12.75">
      <c r="A327" s="35" t="s">
        <v>56</v>
      </c>
      <c r="E327" s="39" t="s">
        <v>956</v>
      </c>
    </row>
    <row r="328" spans="1:5" ht="25.5">
      <c r="A328" s="35" t="s">
        <v>58</v>
      </c>
      <c r="E328" s="40" t="s">
        <v>948</v>
      </c>
    </row>
    <row r="329" spans="1:5" ht="12.75">
      <c r="A329" t="s">
        <v>60</v>
      </c>
      <c r="E329" s="39" t="s">
        <v>59</v>
      </c>
    </row>
    <row r="330" spans="1:16" ht="12.75">
      <c r="A330" t="s">
        <v>50</v>
      </c>
      <c s="34" t="s">
        <v>957</v>
      </c>
      <c s="34" t="s">
        <v>958</v>
      </c>
      <c s="35" t="s">
        <v>59</v>
      </c>
      <c s="6" t="s">
        <v>959</v>
      </c>
      <c s="36" t="s">
        <v>54</v>
      </c>
      <c s="37">
        <v>0.165</v>
      </c>
      <c s="36">
        <v>1</v>
      </c>
      <c s="36">
        <f>ROUND(G330*H330,6)</f>
      </c>
      <c r="L330" s="38">
        <v>0</v>
      </c>
      <c s="32">
        <f>ROUND(ROUND(L330,2)*ROUND(G330,3),2)</f>
      </c>
      <c s="36" t="s">
        <v>314</v>
      </c>
      <c>
        <f>(M330*21)/100</f>
      </c>
      <c t="s">
        <v>28</v>
      </c>
    </row>
    <row r="331" spans="1:5" ht="12.75">
      <c r="A331" s="35" t="s">
        <v>56</v>
      </c>
      <c r="E331" s="39" t="s">
        <v>59</v>
      </c>
    </row>
    <row r="332" spans="1:5" ht="12.75">
      <c r="A332" s="35" t="s">
        <v>58</v>
      </c>
      <c r="E332" s="40" t="s">
        <v>960</v>
      </c>
    </row>
    <row r="333" spans="1:5" ht="12.75">
      <c r="A333" t="s">
        <v>60</v>
      </c>
      <c r="E333" s="39" t="s">
        <v>59</v>
      </c>
    </row>
    <row r="334" spans="1:16" ht="25.5">
      <c r="A334" t="s">
        <v>50</v>
      </c>
      <c s="34" t="s">
        <v>961</v>
      </c>
      <c s="34" t="s">
        <v>962</v>
      </c>
      <c s="35" t="s">
        <v>59</v>
      </c>
      <c s="6" t="s">
        <v>963</v>
      </c>
      <c s="36" t="s">
        <v>54</v>
      </c>
      <c s="37">
        <v>0.293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314</v>
      </c>
      <c>
        <f>(M334*21)/100</f>
      </c>
      <c t="s">
        <v>28</v>
      </c>
    </row>
    <row r="335" spans="1:5" ht="12.75">
      <c r="A335" s="35" t="s">
        <v>56</v>
      </c>
      <c r="E335" s="39" t="s">
        <v>964</v>
      </c>
    </row>
    <row r="336" spans="1:5" ht="12.75">
      <c r="A336" s="35" t="s">
        <v>58</v>
      </c>
      <c r="E336" s="40" t="s">
        <v>59</v>
      </c>
    </row>
    <row r="337" spans="1:5" ht="12.75">
      <c r="A337" t="s">
        <v>60</v>
      </c>
      <c r="E337" s="39" t="s">
        <v>59</v>
      </c>
    </row>
    <row r="338" spans="1:13" ht="12.75">
      <c r="A338" t="s">
        <v>47</v>
      </c>
      <c r="C338" s="31" t="s">
        <v>87</v>
      </c>
      <c r="E338" s="33" t="s">
        <v>965</v>
      </c>
      <c r="J338" s="32">
        <f>0</f>
      </c>
      <c s="32">
        <f>0</f>
      </c>
      <c s="32">
        <f>0+L339+L343+L347+L351+L355+L359+L363+L367+L371+L375+L379+L383+L387+L391+L395+L399+L403</f>
      </c>
      <c s="32">
        <f>0+M339+M343+M347+M351+M355+M359+M363+M367+M371+M375+M379+M383+M387+M391+M395+M399+M403</f>
      </c>
    </row>
    <row r="339" spans="1:16" ht="12.75">
      <c r="A339" t="s">
        <v>50</v>
      </c>
      <c s="34" t="s">
        <v>966</v>
      </c>
      <c s="34" t="s">
        <v>438</v>
      </c>
      <c s="35" t="s">
        <v>59</v>
      </c>
      <c s="6" t="s">
        <v>439</v>
      </c>
      <c s="36" t="s">
        <v>173</v>
      </c>
      <c s="37">
        <v>100</v>
      </c>
      <c s="36">
        <v>0.00036</v>
      </c>
      <c s="36">
        <f>ROUND(G339*H339,6)</f>
      </c>
      <c r="L339" s="38">
        <v>0</v>
      </c>
      <c s="32">
        <f>ROUND(ROUND(L339,2)*ROUND(G339,3),2)</f>
      </c>
      <c s="36" t="s">
        <v>314</v>
      </c>
      <c>
        <f>(M339*21)/100</f>
      </c>
      <c t="s">
        <v>28</v>
      </c>
    </row>
    <row r="340" spans="1:5" ht="12.75">
      <c r="A340" s="35" t="s">
        <v>56</v>
      </c>
      <c r="E340" s="39" t="s">
        <v>967</v>
      </c>
    </row>
    <row r="341" spans="1:5" ht="12.75">
      <c r="A341" s="35" t="s">
        <v>58</v>
      </c>
      <c r="E341" s="40" t="s">
        <v>968</v>
      </c>
    </row>
    <row r="342" spans="1:5" ht="12.75">
      <c r="A342" t="s">
        <v>60</v>
      </c>
      <c r="E342" s="39" t="s">
        <v>59</v>
      </c>
    </row>
    <row r="343" spans="1:16" ht="12.75">
      <c r="A343" t="s">
        <v>50</v>
      </c>
      <c s="34" t="s">
        <v>969</v>
      </c>
      <c s="34" t="s">
        <v>445</v>
      </c>
      <c s="35" t="s">
        <v>59</v>
      </c>
      <c s="6" t="s">
        <v>446</v>
      </c>
      <c s="36" t="s">
        <v>173</v>
      </c>
      <c s="37">
        <v>27.9</v>
      </c>
      <c s="36">
        <v>0.00063</v>
      </c>
      <c s="36">
        <f>ROUND(G343*H343,6)</f>
      </c>
      <c r="L343" s="38">
        <v>0</v>
      </c>
      <c s="32">
        <f>ROUND(ROUND(L343,2)*ROUND(G343,3),2)</f>
      </c>
      <c s="36" t="s">
        <v>314</v>
      </c>
      <c>
        <f>(M343*21)/100</f>
      </c>
      <c t="s">
        <v>28</v>
      </c>
    </row>
    <row r="344" spans="1:5" ht="12.75">
      <c r="A344" s="35" t="s">
        <v>56</v>
      </c>
      <c r="E344" s="39" t="s">
        <v>970</v>
      </c>
    </row>
    <row r="345" spans="1:5" ht="38.25">
      <c r="A345" s="35" t="s">
        <v>58</v>
      </c>
      <c r="E345" s="40" t="s">
        <v>971</v>
      </c>
    </row>
    <row r="346" spans="1:5" ht="12.75">
      <c r="A346" t="s">
        <v>60</v>
      </c>
      <c r="E346" s="39" t="s">
        <v>59</v>
      </c>
    </row>
    <row r="347" spans="1:16" ht="25.5">
      <c r="A347" t="s">
        <v>50</v>
      </c>
      <c s="34" t="s">
        <v>972</v>
      </c>
      <c s="34" t="s">
        <v>453</v>
      </c>
      <c s="35" t="s">
        <v>59</v>
      </c>
      <c s="6" t="s">
        <v>454</v>
      </c>
      <c s="36" t="s">
        <v>93</v>
      </c>
      <c s="37">
        <v>84.6</v>
      </c>
      <c s="36">
        <v>0.00017</v>
      </c>
      <c s="36">
        <f>ROUND(G347*H347,6)</f>
      </c>
      <c r="L347" s="38">
        <v>0</v>
      </c>
      <c s="32">
        <f>ROUND(ROUND(L347,2)*ROUND(G347,3),2)</f>
      </c>
      <c s="36" t="s">
        <v>314</v>
      </c>
      <c>
        <f>(M347*21)/100</f>
      </c>
      <c t="s">
        <v>28</v>
      </c>
    </row>
    <row r="348" spans="1:5" ht="12.75">
      <c r="A348" s="35" t="s">
        <v>56</v>
      </c>
      <c r="E348" s="39" t="s">
        <v>973</v>
      </c>
    </row>
    <row r="349" spans="1:5" ht="38.25">
      <c r="A349" s="35" t="s">
        <v>58</v>
      </c>
      <c r="E349" s="40" t="s">
        <v>974</v>
      </c>
    </row>
    <row r="350" spans="1:5" ht="12.75">
      <c r="A350" t="s">
        <v>60</v>
      </c>
      <c r="E350" s="39" t="s">
        <v>59</v>
      </c>
    </row>
    <row r="351" spans="1:16" ht="25.5">
      <c r="A351" t="s">
        <v>50</v>
      </c>
      <c s="34" t="s">
        <v>975</v>
      </c>
      <c s="34" t="s">
        <v>976</v>
      </c>
      <c s="35" t="s">
        <v>59</v>
      </c>
      <c s="6" t="s">
        <v>977</v>
      </c>
      <c s="36" t="s">
        <v>93</v>
      </c>
      <c s="37">
        <v>32</v>
      </c>
      <c s="36">
        <v>0.32253</v>
      </c>
      <c s="36">
        <f>ROUND(G351*H351,6)</f>
      </c>
      <c r="L351" s="38">
        <v>0</v>
      </c>
      <c s="32">
        <f>ROUND(ROUND(L351,2)*ROUND(G351,3),2)</f>
      </c>
      <c s="36" t="s">
        <v>55</v>
      </c>
      <c>
        <f>(M351*21)/100</f>
      </c>
      <c t="s">
        <v>28</v>
      </c>
    </row>
    <row r="352" spans="1:5" ht="12.75">
      <c r="A352" s="35" t="s">
        <v>56</v>
      </c>
      <c r="E352" s="39" t="s">
        <v>59</v>
      </c>
    </row>
    <row r="353" spans="1:5" ht="25.5">
      <c r="A353" s="35" t="s">
        <v>58</v>
      </c>
      <c r="E353" s="40" t="s">
        <v>978</v>
      </c>
    </row>
    <row r="354" spans="1:5" ht="12.75">
      <c r="A354" t="s">
        <v>60</v>
      </c>
      <c r="E354" s="39" t="s">
        <v>59</v>
      </c>
    </row>
    <row r="355" spans="1:16" ht="12.75">
      <c r="A355" t="s">
        <v>50</v>
      </c>
      <c s="34" t="s">
        <v>979</v>
      </c>
      <c s="34" t="s">
        <v>980</v>
      </c>
      <c s="35" t="s">
        <v>59</v>
      </c>
      <c s="6" t="s">
        <v>981</v>
      </c>
      <c s="36" t="s">
        <v>93</v>
      </c>
      <c s="37">
        <v>32.64</v>
      </c>
      <c s="36">
        <v>0.26331</v>
      </c>
      <c s="36">
        <f>ROUND(G355*H355,6)</f>
      </c>
      <c r="L355" s="38">
        <v>0</v>
      </c>
      <c s="32">
        <f>ROUND(ROUND(L355,2)*ROUND(G355,3),2)</f>
      </c>
      <c s="36" t="s">
        <v>55</v>
      </c>
      <c>
        <f>(M355*21)/100</f>
      </c>
      <c t="s">
        <v>28</v>
      </c>
    </row>
    <row r="356" spans="1:5" ht="12.75">
      <c r="A356" s="35" t="s">
        <v>56</v>
      </c>
      <c r="E356" s="39" t="s">
        <v>59</v>
      </c>
    </row>
    <row r="357" spans="1:5" ht="12.75">
      <c r="A357" s="35" t="s">
        <v>58</v>
      </c>
      <c r="E357" s="40" t="s">
        <v>982</v>
      </c>
    </row>
    <row r="358" spans="1:5" ht="12.75">
      <c r="A358" t="s">
        <v>60</v>
      </c>
      <c r="E358" s="39" t="s">
        <v>59</v>
      </c>
    </row>
    <row r="359" spans="1:16" ht="12.75">
      <c r="A359" t="s">
        <v>50</v>
      </c>
      <c s="34" t="s">
        <v>983</v>
      </c>
      <c s="34" t="s">
        <v>984</v>
      </c>
      <c s="35" t="s">
        <v>59</v>
      </c>
      <c s="6" t="s">
        <v>985</v>
      </c>
      <c s="36" t="s">
        <v>851</v>
      </c>
      <c s="37">
        <v>17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314</v>
      </c>
      <c>
        <f>(M359*21)/100</f>
      </c>
      <c t="s">
        <v>28</v>
      </c>
    </row>
    <row r="360" spans="1:5" ht="12.75">
      <c r="A360" s="35" t="s">
        <v>56</v>
      </c>
      <c r="E360" s="39" t="s">
        <v>986</v>
      </c>
    </row>
    <row r="361" spans="1:5" ht="12.75">
      <c r="A361" s="35" t="s">
        <v>58</v>
      </c>
      <c r="E361" s="40" t="s">
        <v>138</v>
      </c>
    </row>
    <row r="362" spans="1:5" ht="12.75">
      <c r="A362" t="s">
        <v>60</v>
      </c>
      <c r="E362" s="39" t="s">
        <v>987</v>
      </c>
    </row>
    <row r="363" spans="1:16" ht="25.5">
      <c r="A363" t="s">
        <v>50</v>
      </c>
      <c s="34" t="s">
        <v>463</v>
      </c>
      <c s="34" t="s">
        <v>988</v>
      </c>
      <c s="35" t="s">
        <v>59</v>
      </c>
      <c s="6" t="s">
        <v>989</v>
      </c>
      <c s="36" t="s">
        <v>173</v>
      </c>
      <c s="37">
        <v>452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314</v>
      </c>
      <c>
        <f>(M363*21)/100</f>
      </c>
      <c t="s">
        <v>28</v>
      </c>
    </row>
    <row r="364" spans="1:5" ht="12.75">
      <c r="A364" s="35" t="s">
        <v>56</v>
      </c>
      <c r="E364" s="39" t="s">
        <v>990</v>
      </c>
    </row>
    <row r="365" spans="1:5" ht="25.5">
      <c r="A365" s="35" t="s">
        <v>58</v>
      </c>
      <c r="E365" s="40" t="s">
        <v>991</v>
      </c>
    </row>
    <row r="366" spans="1:5" ht="12.75">
      <c r="A366" t="s">
        <v>60</v>
      </c>
      <c r="E366" s="39" t="s">
        <v>59</v>
      </c>
    </row>
    <row r="367" spans="1:16" ht="25.5">
      <c r="A367" t="s">
        <v>50</v>
      </c>
      <c s="34" t="s">
        <v>992</v>
      </c>
      <c s="34" t="s">
        <v>993</v>
      </c>
      <c s="35" t="s">
        <v>59</v>
      </c>
      <c s="6" t="s">
        <v>994</v>
      </c>
      <c s="36" t="s">
        <v>173</v>
      </c>
      <c s="37">
        <v>118800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314</v>
      </c>
      <c>
        <f>(M367*21)/100</f>
      </c>
      <c t="s">
        <v>28</v>
      </c>
    </row>
    <row r="368" spans="1:5" ht="12.75">
      <c r="A368" s="35" t="s">
        <v>56</v>
      </c>
      <c r="E368" s="39" t="s">
        <v>995</v>
      </c>
    </row>
    <row r="369" spans="1:5" ht="25.5">
      <c r="A369" s="35" t="s">
        <v>58</v>
      </c>
      <c r="E369" s="40" t="s">
        <v>996</v>
      </c>
    </row>
    <row r="370" spans="1:5" ht="12.75">
      <c r="A370" t="s">
        <v>60</v>
      </c>
      <c r="E370" s="39" t="s">
        <v>59</v>
      </c>
    </row>
    <row r="371" spans="1:16" ht="25.5">
      <c r="A371" t="s">
        <v>50</v>
      </c>
      <c s="34" t="s">
        <v>997</v>
      </c>
      <c s="34" t="s">
        <v>998</v>
      </c>
      <c s="35" t="s">
        <v>59</v>
      </c>
      <c s="6" t="s">
        <v>999</v>
      </c>
      <c s="36" t="s">
        <v>173</v>
      </c>
      <c s="37">
        <v>452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314</v>
      </c>
      <c>
        <f>(M371*21)/100</f>
      </c>
      <c t="s">
        <v>28</v>
      </c>
    </row>
    <row r="372" spans="1:5" ht="12.75">
      <c r="A372" s="35" t="s">
        <v>56</v>
      </c>
      <c r="E372" s="39" t="s">
        <v>1000</v>
      </c>
    </row>
    <row r="373" spans="1:5" ht="12.75">
      <c r="A373" s="35" t="s">
        <v>58</v>
      </c>
      <c r="E373" s="40" t="s">
        <v>59</v>
      </c>
    </row>
    <row r="374" spans="1:5" ht="12.75">
      <c r="A374" t="s">
        <v>60</v>
      </c>
      <c r="E374" s="39" t="s">
        <v>59</v>
      </c>
    </row>
    <row r="375" spans="1:16" ht="25.5">
      <c r="A375" t="s">
        <v>50</v>
      </c>
      <c s="34" t="s">
        <v>1001</v>
      </c>
      <c s="34" t="s">
        <v>1002</v>
      </c>
      <c s="35" t="s">
        <v>59</v>
      </c>
      <c s="6" t="s">
        <v>1003</v>
      </c>
      <c s="36" t="s">
        <v>252</v>
      </c>
      <c s="37">
        <v>300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314</v>
      </c>
      <c>
        <f>(M375*21)/100</f>
      </c>
      <c t="s">
        <v>28</v>
      </c>
    </row>
    <row r="376" spans="1:5" ht="12.75">
      <c r="A376" s="35" t="s">
        <v>56</v>
      </c>
      <c r="E376" s="39" t="s">
        <v>1004</v>
      </c>
    </row>
    <row r="377" spans="1:5" ht="12.75">
      <c r="A377" s="35" t="s">
        <v>58</v>
      </c>
      <c r="E377" s="40" t="s">
        <v>59</v>
      </c>
    </row>
    <row r="378" spans="1:5" ht="12.75">
      <c r="A378" t="s">
        <v>60</v>
      </c>
      <c r="E378" s="39" t="s">
        <v>59</v>
      </c>
    </row>
    <row r="379" spans="1:16" ht="12.75">
      <c r="A379" t="s">
        <v>50</v>
      </c>
      <c s="34" t="s">
        <v>1005</v>
      </c>
      <c s="34" t="s">
        <v>1006</v>
      </c>
      <c s="35" t="s">
        <v>59</v>
      </c>
      <c s="6" t="s">
        <v>1007</v>
      </c>
      <c s="36" t="s">
        <v>84</v>
      </c>
      <c s="37">
        <v>6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314</v>
      </c>
      <c>
        <f>(M379*21)/100</f>
      </c>
      <c t="s">
        <v>28</v>
      </c>
    </row>
    <row r="380" spans="1:5" ht="12.75">
      <c r="A380" s="35" t="s">
        <v>56</v>
      </c>
      <c r="E380" s="39" t="s">
        <v>1008</v>
      </c>
    </row>
    <row r="381" spans="1:5" ht="12.75">
      <c r="A381" s="35" t="s">
        <v>58</v>
      </c>
      <c r="E381" s="40" t="s">
        <v>1009</v>
      </c>
    </row>
    <row r="382" spans="1:5" ht="12.75">
      <c r="A382" t="s">
        <v>60</v>
      </c>
      <c r="E382" s="39" t="s">
        <v>1010</v>
      </c>
    </row>
    <row r="383" spans="1:16" ht="12.75">
      <c r="A383" t="s">
        <v>50</v>
      </c>
      <c s="34" t="s">
        <v>1011</v>
      </c>
      <c s="34" t="s">
        <v>1012</v>
      </c>
      <c s="35" t="s">
        <v>59</v>
      </c>
      <c s="6" t="s">
        <v>1013</v>
      </c>
      <c s="36" t="s">
        <v>84</v>
      </c>
      <c s="37">
        <v>0.293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314</v>
      </c>
      <c>
        <f>(M383*21)/100</f>
      </c>
      <c t="s">
        <v>28</v>
      </c>
    </row>
    <row r="384" spans="1:5" ht="12.75">
      <c r="A384" s="35" t="s">
        <v>56</v>
      </c>
      <c r="E384" s="39" t="s">
        <v>1014</v>
      </c>
    </row>
    <row r="385" spans="1:5" ht="12.75">
      <c r="A385" s="35" t="s">
        <v>58</v>
      </c>
      <c r="E385" s="40" t="s">
        <v>1015</v>
      </c>
    </row>
    <row r="386" spans="1:5" ht="12.75">
      <c r="A386" t="s">
        <v>60</v>
      </c>
      <c r="E386" s="39" t="s">
        <v>1016</v>
      </c>
    </row>
    <row r="387" spans="1:16" ht="25.5">
      <c r="A387" t="s">
        <v>50</v>
      </c>
      <c s="34" t="s">
        <v>1017</v>
      </c>
      <c s="34" t="s">
        <v>1018</v>
      </c>
      <c s="35" t="s">
        <v>59</v>
      </c>
      <c s="6" t="s">
        <v>1019</v>
      </c>
      <c s="36" t="s">
        <v>93</v>
      </c>
      <c s="37">
        <v>794.55</v>
      </c>
      <c s="36">
        <v>0.00033</v>
      </c>
      <c s="36">
        <f>ROUND(G387*H387,6)</f>
      </c>
      <c r="L387" s="38">
        <v>0</v>
      </c>
      <c s="32">
        <f>ROUND(ROUND(L387,2)*ROUND(G387,3),2)</f>
      </c>
      <c s="36" t="s">
        <v>314</v>
      </c>
      <c>
        <f>(M387*21)/100</f>
      </c>
      <c t="s">
        <v>28</v>
      </c>
    </row>
    <row r="388" spans="1:5" ht="12.75">
      <c r="A388" s="35" t="s">
        <v>56</v>
      </c>
      <c r="E388" s="39" t="s">
        <v>1020</v>
      </c>
    </row>
    <row r="389" spans="1:5" ht="25.5">
      <c r="A389" s="35" t="s">
        <v>58</v>
      </c>
      <c r="E389" s="40" t="s">
        <v>1021</v>
      </c>
    </row>
    <row r="390" spans="1:5" ht="12.75">
      <c r="A390" t="s">
        <v>60</v>
      </c>
      <c r="E390" s="39" t="s">
        <v>59</v>
      </c>
    </row>
    <row r="391" spans="1:16" ht="25.5">
      <c r="A391" t="s">
        <v>50</v>
      </c>
      <c s="34" t="s">
        <v>571</v>
      </c>
      <c s="34" t="s">
        <v>1022</v>
      </c>
      <c s="35" t="s">
        <v>59</v>
      </c>
      <c s="6" t="s">
        <v>1023</v>
      </c>
      <c s="36" t="s">
        <v>54</v>
      </c>
      <c s="37">
        <v>0.509</v>
      </c>
      <c s="36">
        <v>1</v>
      </c>
      <c s="36">
        <f>ROUND(G391*H391,6)</f>
      </c>
      <c r="L391" s="38">
        <v>0</v>
      </c>
      <c s="32">
        <f>ROUND(ROUND(L391,2)*ROUND(G391,3),2)</f>
      </c>
      <c s="36" t="s">
        <v>314</v>
      </c>
      <c>
        <f>(M391*21)/100</f>
      </c>
      <c t="s">
        <v>28</v>
      </c>
    </row>
    <row r="392" spans="1:5" ht="12.75">
      <c r="A392" s="35" t="s">
        <v>56</v>
      </c>
      <c r="E392" s="39" t="s">
        <v>59</v>
      </c>
    </row>
    <row r="393" spans="1:5" ht="12.75">
      <c r="A393" s="35" t="s">
        <v>58</v>
      </c>
      <c r="E393" s="40" t="s">
        <v>1024</v>
      </c>
    </row>
    <row r="394" spans="1:5" ht="12.75">
      <c r="A394" t="s">
        <v>60</v>
      </c>
      <c r="E394" s="39" t="s">
        <v>59</v>
      </c>
    </row>
    <row r="395" spans="1:16" ht="25.5">
      <c r="A395" t="s">
        <v>50</v>
      </c>
      <c s="34" t="s">
        <v>1025</v>
      </c>
      <c s="34" t="s">
        <v>1026</v>
      </c>
      <c s="35" t="s">
        <v>59</v>
      </c>
      <c s="6" t="s">
        <v>1027</v>
      </c>
      <c s="36" t="s">
        <v>173</v>
      </c>
      <c s="37">
        <v>180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314</v>
      </c>
      <c>
        <f>(M395*21)/100</f>
      </c>
      <c t="s">
        <v>28</v>
      </c>
    </row>
    <row r="396" spans="1:5" ht="12.75">
      <c r="A396" s="35" t="s">
        <v>56</v>
      </c>
      <c r="E396" s="39" t="s">
        <v>1028</v>
      </c>
    </row>
    <row r="397" spans="1:5" ht="12.75">
      <c r="A397" s="35" t="s">
        <v>58</v>
      </c>
      <c r="E397" s="40" t="s">
        <v>1029</v>
      </c>
    </row>
    <row r="398" spans="1:5" ht="12.75">
      <c r="A398" t="s">
        <v>60</v>
      </c>
      <c r="E398" s="39" t="s">
        <v>1030</v>
      </c>
    </row>
    <row r="399" spans="1:16" ht="25.5">
      <c r="A399" t="s">
        <v>50</v>
      </c>
      <c s="34" t="s">
        <v>1031</v>
      </c>
      <c s="34" t="s">
        <v>1032</v>
      </c>
      <c s="35" t="s">
        <v>59</v>
      </c>
      <c s="6" t="s">
        <v>1033</v>
      </c>
      <c s="36" t="s">
        <v>173</v>
      </c>
      <c s="37">
        <v>1800</v>
      </c>
      <c s="36">
        <v>0</v>
      </c>
      <c s="36">
        <f>ROUND(G399*H399,6)</f>
      </c>
      <c r="L399" s="38">
        <v>0</v>
      </c>
      <c s="32">
        <f>ROUND(ROUND(L399,2)*ROUND(G399,3),2)</f>
      </c>
      <c s="36" t="s">
        <v>314</v>
      </c>
      <c>
        <f>(M399*21)/100</f>
      </c>
      <c t="s">
        <v>28</v>
      </c>
    </row>
    <row r="400" spans="1:5" ht="12.75">
      <c r="A400" s="35" t="s">
        <v>56</v>
      </c>
      <c r="E400" s="39" t="s">
        <v>1034</v>
      </c>
    </row>
    <row r="401" spans="1:5" ht="12.75">
      <c r="A401" s="35" t="s">
        <v>58</v>
      </c>
      <c r="E401" s="40" t="s">
        <v>1035</v>
      </c>
    </row>
    <row r="402" spans="1:5" ht="12.75">
      <c r="A402" t="s">
        <v>60</v>
      </c>
      <c r="E402" s="39" t="s">
        <v>59</v>
      </c>
    </row>
    <row r="403" spans="1:16" ht="25.5">
      <c r="A403" t="s">
        <v>50</v>
      </c>
      <c s="34" t="s">
        <v>1036</v>
      </c>
      <c s="34" t="s">
        <v>1037</v>
      </c>
      <c s="35" t="s">
        <v>59</v>
      </c>
      <c s="6" t="s">
        <v>1038</v>
      </c>
      <c s="36" t="s">
        <v>173</v>
      </c>
      <c s="37">
        <v>216</v>
      </c>
      <c s="36">
        <v>0.01899</v>
      </c>
      <c s="36">
        <f>ROUND(G403*H403,6)</f>
      </c>
      <c r="L403" s="38">
        <v>0</v>
      </c>
      <c s="32">
        <f>ROUND(ROUND(L403,2)*ROUND(G403,3),2)</f>
      </c>
      <c s="36" t="s">
        <v>314</v>
      </c>
      <c>
        <f>(M403*21)/100</f>
      </c>
      <c t="s">
        <v>28</v>
      </c>
    </row>
    <row r="404" spans="1:5" ht="12.75">
      <c r="A404" s="35" t="s">
        <v>56</v>
      </c>
      <c r="E404" s="39" t="s">
        <v>1039</v>
      </c>
    </row>
    <row r="405" spans="1:5" ht="12.75">
      <c r="A405" s="35" t="s">
        <v>58</v>
      </c>
      <c r="E405" s="40" t="s">
        <v>1040</v>
      </c>
    </row>
    <row r="406" spans="1:5" ht="12.75">
      <c r="A406" t="s">
        <v>60</v>
      </c>
      <c r="E406" s="39" t="s">
        <v>1041</v>
      </c>
    </row>
    <row r="407" spans="1:13" ht="12.75">
      <c r="A407" t="s">
        <v>47</v>
      </c>
      <c r="C407" s="31" t="s">
        <v>474</v>
      </c>
      <c r="E407" s="33" t="s">
        <v>475</v>
      </c>
      <c r="J407" s="32">
        <f>0</f>
      </c>
      <c s="32">
        <f>0</f>
      </c>
      <c s="32">
        <f>0+L408+L412+L416+L420+L424+L428</f>
      </c>
      <c s="32">
        <f>0+M408+M412+M416+M420+M424+M428</f>
      </c>
    </row>
    <row r="408" spans="1:16" ht="25.5">
      <c r="A408" t="s">
        <v>50</v>
      </c>
      <c s="34" t="s">
        <v>1042</v>
      </c>
      <c s="34" t="s">
        <v>1043</v>
      </c>
      <c s="35" t="s">
        <v>59</v>
      </c>
      <c s="6" t="s">
        <v>1044</v>
      </c>
      <c s="36" t="s">
        <v>54</v>
      </c>
      <c s="37">
        <v>12</v>
      </c>
      <c s="36">
        <v>0</v>
      </c>
      <c s="36">
        <f>ROUND(G408*H408,6)</f>
      </c>
      <c r="L408" s="38">
        <v>0</v>
      </c>
      <c s="32">
        <f>ROUND(ROUND(L408,2)*ROUND(G408,3),2)</f>
      </c>
      <c s="36" t="s">
        <v>314</v>
      </c>
      <c>
        <f>(M408*21)/100</f>
      </c>
      <c t="s">
        <v>28</v>
      </c>
    </row>
    <row r="409" spans="1:5" ht="12.75">
      <c r="A409" s="35" t="s">
        <v>56</v>
      </c>
      <c r="E409" s="39" t="s">
        <v>1045</v>
      </c>
    </row>
    <row r="410" spans="1:5" ht="12.75">
      <c r="A410" s="35" t="s">
        <v>58</v>
      </c>
      <c r="E410" s="40" t="s">
        <v>1046</v>
      </c>
    </row>
    <row r="411" spans="1:5" ht="12.75">
      <c r="A411" t="s">
        <v>60</v>
      </c>
      <c r="E411" s="39" t="s">
        <v>59</v>
      </c>
    </row>
    <row r="412" spans="1:16" ht="25.5">
      <c r="A412" t="s">
        <v>50</v>
      </c>
      <c s="34" t="s">
        <v>1047</v>
      </c>
      <c s="34" t="s">
        <v>1048</v>
      </c>
      <c s="35" t="s">
        <v>59</v>
      </c>
      <c s="6" t="s">
        <v>1049</v>
      </c>
      <c s="36" t="s">
        <v>54</v>
      </c>
      <c s="37">
        <v>60</v>
      </c>
      <c s="36">
        <v>0</v>
      </c>
      <c s="36">
        <f>ROUND(G412*H412,6)</f>
      </c>
      <c r="L412" s="38">
        <v>0</v>
      </c>
      <c s="32">
        <f>ROUND(ROUND(L412,2)*ROUND(G412,3),2)</f>
      </c>
      <c s="36" t="s">
        <v>314</v>
      </c>
      <c>
        <f>(M412*21)/100</f>
      </c>
      <c t="s">
        <v>28</v>
      </c>
    </row>
    <row r="413" spans="1:5" ht="12.75">
      <c r="A413" s="35" t="s">
        <v>56</v>
      </c>
      <c r="E413" s="39" t="s">
        <v>1050</v>
      </c>
    </row>
    <row r="414" spans="1:5" ht="12.75">
      <c r="A414" s="35" t="s">
        <v>58</v>
      </c>
      <c r="E414" s="40" t="s">
        <v>1051</v>
      </c>
    </row>
    <row r="415" spans="1:5" ht="12.75">
      <c r="A415" t="s">
        <v>60</v>
      </c>
      <c r="E415" s="39" t="s">
        <v>59</v>
      </c>
    </row>
    <row r="416" spans="1:16" ht="25.5">
      <c r="A416" t="s">
        <v>50</v>
      </c>
      <c s="34" t="s">
        <v>1052</v>
      </c>
      <c s="34" t="s">
        <v>63</v>
      </c>
      <c s="35" t="s">
        <v>64</v>
      </c>
      <c s="6" t="s">
        <v>1053</v>
      </c>
      <c s="36" t="s">
        <v>54</v>
      </c>
      <c s="37">
        <v>24.15</v>
      </c>
      <c s="36">
        <v>0</v>
      </c>
      <c s="36">
        <f>ROUND(G416*H416,6)</f>
      </c>
      <c r="L416" s="38">
        <v>0</v>
      </c>
      <c s="32">
        <f>ROUND(ROUND(L416,2)*ROUND(G416,3),2)</f>
      </c>
      <c s="36" t="s">
        <v>55</v>
      </c>
      <c>
        <f>(M416*21)/100</f>
      </c>
      <c t="s">
        <v>28</v>
      </c>
    </row>
    <row r="417" spans="1:5" ht="25.5">
      <c r="A417" s="35" t="s">
        <v>56</v>
      </c>
      <c r="E417" s="39" t="s">
        <v>744</v>
      </c>
    </row>
    <row r="418" spans="1:5" ht="25.5">
      <c r="A418" s="35" t="s">
        <v>58</v>
      </c>
      <c r="E418" s="40" t="s">
        <v>1054</v>
      </c>
    </row>
    <row r="419" spans="1:5" ht="12.75">
      <c r="A419" t="s">
        <v>60</v>
      </c>
      <c r="E419" s="39" t="s">
        <v>59</v>
      </c>
    </row>
    <row r="420" spans="1:16" ht="38.25">
      <c r="A420" t="s">
        <v>50</v>
      </c>
      <c s="34" t="s">
        <v>1055</v>
      </c>
      <c s="34" t="s">
        <v>1056</v>
      </c>
      <c s="35" t="s">
        <v>64</v>
      </c>
      <c s="6" t="s">
        <v>1057</v>
      </c>
      <c s="36" t="s">
        <v>54</v>
      </c>
      <c s="37">
        <v>0.703</v>
      </c>
      <c s="36">
        <v>0</v>
      </c>
      <c s="36">
        <f>ROUND(G420*H420,6)</f>
      </c>
      <c r="L420" s="38">
        <v>0</v>
      </c>
      <c s="32">
        <f>ROUND(ROUND(L420,2)*ROUND(G420,3),2)</f>
      </c>
      <c s="36" t="s">
        <v>55</v>
      </c>
      <c>
        <f>(M420*21)/100</f>
      </c>
      <c t="s">
        <v>28</v>
      </c>
    </row>
    <row r="421" spans="1:5" ht="12.75">
      <c r="A421" s="35" t="s">
        <v>56</v>
      </c>
      <c r="E421" s="39" t="s">
        <v>59</v>
      </c>
    </row>
    <row r="422" spans="1:5" ht="12.75">
      <c r="A422" s="35" t="s">
        <v>58</v>
      </c>
      <c r="E422" s="40" t="s">
        <v>59</v>
      </c>
    </row>
    <row r="423" spans="1:5" ht="12.75">
      <c r="A423" t="s">
        <v>60</v>
      </c>
      <c r="E423" s="39" t="s">
        <v>59</v>
      </c>
    </row>
    <row r="424" spans="1:16" ht="12.75">
      <c r="A424" t="s">
        <v>50</v>
      </c>
      <c s="34" t="s">
        <v>1058</v>
      </c>
      <c s="34" t="s">
        <v>1059</v>
      </c>
      <c s="35" t="s">
        <v>59</v>
      </c>
      <c s="6" t="s">
        <v>1060</v>
      </c>
      <c s="36" t="s">
        <v>76</v>
      </c>
      <c s="37">
        <v>46</v>
      </c>
      <c s="36">
        <v>0</v>
      </c>
      <c s="36">
        <f>ROUND(G424*H424,6)</f>
      </c>
      <c r="L424" s="38">
        <v>0</v>
      </c>
      <c s="32">
        <f>ROUND(ROUND(L424,2)*ROUND(G424,3),2)</f>
      </c>
      <c s="36" t="s">
        <v>314</v>
      </c>
      <c>
        <f>(M424*21)/100</f>
      </c>
      <c t="s">
        <v>28</v>
      </c>
    </row>
    <row r="425" spans="1:5" ht="12.75">
      <c r="A425" s="35" t="s">
        <v>56</v>
      </c>
      <c r="E425" s="39" t="s">
        <v>1061</v>
      </c>
    </row>
    <row r="426" spans="1:5" ht="12.75">
      <c r="A426" s="35" t="s">
        <v>58</v>
      </c>
      <c r="E426" s="40" t="s">
        <v>1062</v>
      </c>
    </row>
    <row r="427" spans="1:5" ht="12.75">
      <c r="A427" t="s">
        <v>60</v>
      </c>
      <c r="E427" s="39" t="s">
        <v>1063</v>
      </c>
    </row>
    <row r="428" spans="1:16" ht="12.75">
      <c r="A428" t="s">
        <v>50</v>
      </c>
      <c s="34" t="s">
        <v>1064</v>
      </c>
      <c s="34" t="s">
        <v>1065</v>
      </c>
      <c s="35" t="s">
        <v>59</v>
      </c>
      <c s="6" t="s">
        <v>1066</v>
      </c>
      <c s="36" t="s">
        <v>54</v>
      </c>
      <c s="37">
        <v>80.932</v>
      </c>
      <c s="36">
        <v>0</v>
      </c>
      <c s="36">
        <f>ROUND(G428*H428,6)</f>
      </c>
      <c r="L428" s="38">
        <v>0</v>
      </c>
      <c s="32">
        <f>ROUND(ROUND(L428,2)*ROUND(G428,3),2)</f>
      </c>
      <c s="36" t="s">
        <v>314</v>
      </c>
      <c>
        <f>(M428*21)/100</f>
      </c>
      <c t="s">
        <v>28</v>
      </c>
    </row>
    <row r="429" spans="1:5" ht="12.75">
      <c r="A429" s="35" t="s">
        <v>56</v>
      </c>
      <c r="E429" s="39" t="s">
        <v>59</v>
      </c>
    </row>
    <row r="430" spans="1:5" ht="12.75">
      <c r="A430" s="35" t="s">
        <v>58</v>
      </c>
      <c r="E430" s="40" t="s">
        <v>1067</v>
      </c>
    </row>
    <row r="431" spans="1:5" ht="12.75">
      <c r="A431" t="s">
        <v>60</v>
      </c>
      <c r="E431" s="39" t="s">
        <v>59</v>
      </c>
    </row>
    <row r="432" spans="1:13" ht="12.75">
      <c r="A432" t="s">
        <v>47</v>
      </c>
      <c r="C432" s="31" t="s">
        <v>488</v>
      </c>
      <c r="E432" s="33" t="s">
        <v>489</v>
      </c>
      <c r="J432" s="32">
        <f>0</f>
      </c>
      <c s="32">
        <f>0</f>
      </c>
      <c s="32">
        <f>0+L433+L437+L441</f>
      </c>
      <c s="32">
        <f>0+M433+M437+M441</f>
      </c>
    </row>
    <row r="433" spans="1:16" ht="12.75">
      <c r="A433" t="s">
        <v>50</v>
      </c>
      <c s="34" t="s">
        <v>1068</v>
      </c>
      <c s="34" t="s">
        <v>1069</v>
      </c>
      <c s="35" t="s">
        <v>59</v>
      </c>
      <c s="6" t="s">
        <v>1070</v>
      </c>
      <c s="36" t="s">
        <v>505</v>
      </c>
      <c s="37">
        <v>1</v>
      </c>
      <c s="36">
        <v>0</v>
      </c>
      <c s="36">
        <f>ROUND(G433*H433,6)</f>
      </c>
      <c r="L433" s="38">
        <v>0</v>
      </c>
      <c s="32">
        <f>ROUND(ROUND(L433,2)*ROUND(G433,3),2)</f>
      </c>
      <c s="36" t="s">
        <v>55</v>
      </c>
      <c>
        <f>(M433*21)/100</f>
      </c>
      <c t="s">
        <v>28</v>
      </c>
    </row>
    <row r="434" spans="1:5" ht="12.75">
      <c r="A434" s="35" t="s">
        <v>56</v>
      </c>
      <c r="E434" s="39" t="s">
        <v>59</v>
      </c>
    </row>
    <row r="435" spans="1:5" ht="12.75">
      <c r="A435" s="35" t="s">
        <v>58</v>
      </c>
      <c r="E435" s="40" t="s">
        <v>59</v>
      </c>
    </row>
    <row r="436" spans="1:5" ht="63.75">
      <c r="A436" t="s">
        <v>60</v>
      </c>
      <c r="E436" s="39" t="s">
        <v>1071</v>
      </c>
    </row>
    <row r="437" spans="1:16" ht="12.75">
      <c r="A437" t="s">
        <v>50</v>
      </c>
      <c s="34" t="s">
        <v>1072</v>
      </c>
      <c s="34" t="s">
        <v>1073</v>
      </c>
      <c s="35" t="s">
        <v>59</v>
      </c>
      <c s="6" t="s">
        <v>1074</v>
      </c>
      <c s="36" t="s">
        <v>505</v>
      </c>
      <c s="37">
        <v>1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55</v>
      </c>
      <c>
        <f>(M437*21)/100</f>
      </c>
      <c t="s">
        <v>28</v>
      </c>
    </row>
    <row r="438" spans="1:5" ht="12.75">
      <c r="A438" s="35" t="s">
        <v>56</v>
      </c>
      <c r="E438" s="39" t="s">
        <v>59</v>
      </c>
    </row>
    <row r="439" spans="1:5" ht="12.75">
      <c r="A439" s="35" t="s">
        <v>58</v>
      </c>
      <c r="E439" s="40" t="s">
        <v>59</v>
      </c>
    </row>
    <row r="440" spans="1:5" ht="12.75">
      <c r="A440" t="s">
        <v>60</v>
      </c>
      <c r="E440" s="39" t="s">
        <v>59</v>
      </c>
    </row>
    <row r="441" spans="1:16" ht="12.75">
      <c r="A441" t="s">
        <v>50</v>
      </c>
      <c s="34" t="s">
        <v>1075</v>
      </c>
      <c s="34" t="s">
        <v>1076</v>
      </c>
      <c s="35" t="s">
        <v>59</v>
      </c>
      <c s="6" t="s">
        <v>1077</v>
      </c>
      <c s="36" t="s">
        <v>505</v>
      </c>
      <c s="37">
        <v>3</v>
      </c>
      <c s="36">
        <v>0</v>
      </c>
      <c s="36">
        <f>ROUND(G441*H441,6)</f>
      </c>
      <c r="L441" s="38">
        <v>0</v>
      </c>
      <c s="32">
        <f>ROUND(ROUND(L441,2)*ROUND(G441,3),2)</f>
      </c>
      <c s="36" t="s">
        <v>55</v>
      </c>
      <c>
        <f>(M441*21)/100</f>
      </c>
      <c t="s">
        <v>28</v>
      </c>
    </row>
    <row r="442" spans="1:5" ht="12.75">
      <c r="A442" s="35" t="s">
        <v>56</v>
      </c>
      <c r="E442" s="39" t="s">
        <v>59</v>
      </c>
    </row>
    <row r="443" spans="1:5" ht="12.75">
      <c r="A443" s="35" t="s">
        <v>58</v>
      </c>
      <c r="E443" s="40" t="s">
        <v>1078</v>
      </c>
    </row>
    <row r="444" spans="1:5" ht="12.75">
      <c r="A444" t="s">
        <v>60</v>
      </c>
      <c r="E444" s="39" t="s">
        <v>59</v>
      </c>
    </row>
    <row r="445" spans="1:13" ht="12.75">
      <c r="A445" t="s">
        <v>47</v>
      </c>
      <c r="C445" s="31" t="s">
        <v>501</v>
      </c>
      <c r="E445" s="33" t="s">
        <v>502</v>
      </c>
      <c r="J445" s="32">
        <f>0</f>
      </c>
      <c s="32">
        <f>0</f>
      </c>
      <c s="32">
        <f>0+L446</f>
      </c>
      <c s="32">
        <f>0+M446</f>
      </c>
    </row>
    <row r="446" spans="1:16" ht="12.75">
      <c r="A446" t="s">
        <v>50</v>
      </c>
      <c s="34" t="s">
        <v>1079</v>
      </c>
      <c s="34" t="s">
        <v>1080</v>
      </c>
      <c s="35" t="s">
        <v>59</v>
      </c>
      <c s="6" t="s">
        <v>1081</v>
      </c>
      <c s="36" t="s">
        <v>505</v>
      </c>
      <c s="37">
        <v>100</v>
      </c>
      <c s="36">
        <v>0</v>
      </c>
      <c s="36">
        <f>ROUND(G446*H446,6)</f>
      </c>
      <c r="L446" s="38">
        <v>0</v>
      </c>
      <c s="32">
        <f>ROUND(ROUND(L446,2)*ROUND(G446,3),2)</f>
      </c>
      <c s="36" t="s">
        <v>314</v>
      </c>
      <c>
        <f>(M446*21)/100</f>
      </c>
      <c t="s">
        <v>28</v>
      </c>
    </row>
    <row r="447" spans="1:5" ht="12.75">
      <c r="A447" s="35" t="s">
        <v>56</v>
      </c>
      <c r="E447" s="39" t="s">
        <v>1082</v>
      </c>
    </row>
    <row r="448" spans="1:5" ht="12.75">
      <c r="A448" s="35" t="s">
        <v>58</v>
      </c>
      <c r="E448" s="40" t="s">
        <v>1083</v>
      </c>
    </row>
    <row r="449" spans="1:5" ht="12.75">
      <c r="A449" t="s">
        <v>60</v>
      </c>
      <c r="E449" s="39" t="s">
        <v>1084</v>
      </c>
    </row>
    <row r="450" spans="1:13" ht="12.75">
      <c r="A450" t="s">
        <v>47</v>
      </c>
      <c r="C450" s="31" t="s">
        <v>520</v>
      </c>
      <c r="E450" s="33" t="s">
        <v>1085</v>
      </c>
      <c r="J450" s="32">
        <f>0</f>
      </c>
      <c s="32">
        <f>0</f>
      </c>
      <c s="32">
        <f>0+L451</f>
      </c>
      <c s="32">
        <f>0+M451</f>
      </c>
    </row>
    <row r="451" spans="1:16" ht="12.75">
      <c r="A451" t="s">
        <v>50</v>
      </c>
      <c s="34" t="s">
        <v>1086</v>
      </c>
      <c s="34" t="s">
        <v>1087</v>
      </c>
      <c s="35" t="s">
        <v>59</v>
      </c>
      <c s="6" t="s">
        <v>1085</v>
      </c>
      <c s="36" t="s">
        <v>505</v>
      </c>
      <c s="37">
        <v>1</v>
      </c>
      <c s="36">
        <v>0</v>
      </c>
      <c s="36">
        <f>ROUND(G451*H451,6)</f>
      </c>
      <c r="L451" s="38">
        <v>0</v>
      </c>
      <c s="32">
        <f>ROUND(ROUND(L451,2)*ROUND(G451,3),2)</f>
      </c>
      <c s="36" t="s">
        <v>314</v>
      </c>
      <c>
        <f>(M451*21)/100</f>
      </c>
      <c t="s">
        <v>28</v>
      </c>
    </row>
    <row r="452" spans="1:5" ht="12.75">
      <c r="A452" s="35" t="s">
        <v>56</v>
      </c>
      <c r="E452" s="39" t="s">
        <v>1088</v>
      </c>
    </row>
    <row r="453" spans="1:5" ht="12.75">
      <c r="A453" s="35" t="s">
        <v>58</v>
      </c>
      <c r="E453" s="40" t="s">
        <v>59</v>
      </c>
    </row>
    <row r="454" spans="1:5" ht="51">
      <c r="A454" t="s">
        <v>60</v>
      </c>
      <c r="E454" s="39" t="s">
        <v>1089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